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0" yWindow="-60" windowWidth="9950" windowHeight="85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Objednatel">'Krycí list'!$C$10</definedName>
    <definedName name="PocetMJ">'Krycí list'!$G$6</definedName>
    <definedName name="Poznamka">'Krycí list'!$B$37</definedName>
    <definedName name="_xlnm.Print_Area" localSheetId="0">'Krycí list'!$A$1:$G$45</definedName>
    <definedName name="_xlnm.Print_Area" localSheetId="2">Položky!$A$1:$G$44</definedName>
    <definedName name="_xlnm.Print_Area" localSheetId="1">Rekapitulace!$A$1:$I$22</definedName>
    <definedName name="_xlnm.Print_Titles" localSheetId="2">Položky!$1:$6</definedName>
    <definedName name="_xlnm.Print_Titles" localSheetId="1">Rekapitulace!$1:$6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7" i="3"/>
  <c r="BD37" i="3"/>
  <c r="BC37" i="3"/>
  <c r="BA37" i="3"/>
  <c r="G37" i="3"/>
  <c r="BB37" i="3" s="1"/>
  <c r="BE35" i="3"/>
  <c r="BD35" i="3"/>
  <c r="BC35" i="3"/>
  <c r="BA35" i="3"/>
  <c r="G35" i="3"/>
  <c r="BB35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3" i="3"/>
  <c r="BD23" i="3"/>
  <c r="BC23" i="3"/>
  <c r="BA23" i="3"/>
  <c r="G23" i="3"/>
  <c r="BB23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D44" i="3" s="1"/>
  <c r="H7" i="2" s="1"/>
  <c r="H8" i="2" s="1"/>
  <c r="C17" i="1" s="1"/>
  <c r="BC15" i="3"/>
  <c r="BA15" i="3"/>
  <c r="G15" i="3"/>
  <c r="BB15" i="3" s="1"/>
  <c r="BE14" i="3"/>
  <c r="BD14" i="3"/>
  <c r="BC14" i="3"/>
  <c r="BA14" i="3"/>
  <c r="G14" i="3"/>
  <c r="BB14" i="3" s="1"/>
  <c r="BE8" i="3"/>
  <c r="BD8" i="3"/>
  <c r="BC8" i="3"/>
  <c r="BC44" i="3" s="1"/>
  <c r="G7" i="2" s="1"/>
  <c r="G8" i="2" s="1"/>
  <c r="C18" i="1" s="1"/>
  <c r="BA8" i="3"/>
  <c r="BA44" i="3" s="1"/>
  <c r="E7" i="2" s="1"/>
  <c r="E8" i="2" s="1"/>
  <c r="G8" i="3"/>
  <c r="BB8" i="3" s="1"/>
  <c r="B7" i="2"/>
  <c r="A7" i="2"/>
  <c r="BE44" i="3"/>
  <c r="I7" i="2" s="1"/>
  <c r="I8" i="2" s="1"/>
  <c r="C21" i="1" s="1"/>
  <c r="G44" i="3"/>
  <c r="C4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44" i="3" l="1"/>
  <c r="F7" i="2" s="1"/>
  <c r="F8" i="2" s="1"/>
  <c r="C16" i="1" s="1"/>
  <c r="G20" i="2"/>
  <c r="I20" i="2" s="1"/>
  <c r="G19" i="2"/>
  <c r="I19" i="2" s="1"/>
  <c r="G21" i="1" s="1"/>
  <c r="G18" i="2"/>
  <c r="I18" i="2" s="1"/>
  <c r="G20" i="1" s="1"/>
  <c r="G17" i="2"/>
  <c r="I17" i="2" s="1"/>
  <c r="G19" i="1" s="1"/>
  <c r="G16" i="2"/>
  <c r="I16" i="2" s="1"/>
  <c r="G18" i="1" s="1"/>
  <c r="G15" i="2"/>
  <c r="I15" i="2" s="1"/>
  <c r="G17" i="1" s="1"/>
  <c r="G14" i="2"/>
  <c r="I14" i="2" s="1"/>
  <c r="G16" i="1" s="1"/>
  <c r="G13" i="2"/>
  <c r="I13" i="2" s="1"/>
  <c r="C15" i="1"/>
  <c r="C19" i="1" s="1"/>
  <c r="C22" i="1" s="1"/>
  <c r="H21" i="2" l="1"/>
  <c r="G23" i="1" s="1"/>
  <c r="C23" i="1" s="1"/>
  <c r="F30" i="1" s="1"/>
  <c r="G15" i="1"/>
  <c r="F31" i="1" l="1"/>
  <c r="F34" i="1" s="1"/>
  <c r="G22" i="1"/>
</calcChain>
</file>

<file path=xl/sharedStrings.xml><?xml version="1.0" encoding="utf-8"?>
<sst xmlns="http://schemas.openxmlformats.org/spreadsheetml/2006/main" count="229" uniqueCount="158">
  <si>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</si>
  <si>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</si>
  <si>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</si>
  <si>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</si>
  <si>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</si>
  <si>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</si>
  <si>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</si>
  <si>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</si>
  <si>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</si>
  <si>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</si>
  <si>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</si>
  <si>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</si>
  <si>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</si>
  <si>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</si>
  <si>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</si>
  <si>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</si>
  <si>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</si>
  <si>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</si>
  <si>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</si>
  <si>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</si>
  <si>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</si>
  <si>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</si>
  <si>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</si>
  <si>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</si>
  <si>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</si>
  <si>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</si>
  <si>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</si>
  <si>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</si>
  <si>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</si>
  <si>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</si>
  <si>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</si>
  <si>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</si>
  <si>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</si>
  <si>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</si>
  <si>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</si>
  <si>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</si>
  <si>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</si>
  <si>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</si>
  <si>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</si>
  <si>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</si>
  <si>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</si>
  <si>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</si>
  <si>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</si>
  <si>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</si>
  <si>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</si>
  <si>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</si>
  <si>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</si>
  <si>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</si>
  <si>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</si>
  <si>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</si>
  <si>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</si>
  <si>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</si>
  <si>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</si>
  <si>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</si>
  <si>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</si>
  <si>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</si>
  <si>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</si>
  <si>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</si>
  <si>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</si>
  <si>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</si>
  <si>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</si>
  <si>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</si>
  <si>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</si>
  <si>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</si>
  <si>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</si>
  <si>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</si>
  <si>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</si>
  <si>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</si>
  <si>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</si>
  <si>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</si>
  <si>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</si>
  <si>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</si>
  <si>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</si>
  <si>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</si>
  <si>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</si>
  <si>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</si>
  <si>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Si_202407</t>
  </si>
  <si>
    <t>SO 01</t>
  </si>
  <si>
    <t>VZT 3</t>
  </si>
  <si>
    <t>Kavárna_vzduchotechnika</t>
  </si>
  <si>
    <t>728</t>
  </si>
  <si>
    <t>Vzduchotechnika</t>
  </si>
  <si>
    <t>728114112R00</t>
  </si>
  <si>
    <t xml:space="preserve">Montáž potrubí plastového kruhového do d 200 mm </t>
  </si>
  <si>
    <t>m</t>
  </si>
  <si>
    <t>3,95+0,30+,45</t>
  </si>
  <si>
    <t>1,08+0,30+,45</t>
  </si>
  <si>
    <t>6,75</t>
  </si>
  <si>
    <t>0,70*3</t>
  </si>
  <si>
    <t>0,90</t>
  </si>
  <si>
    <t>728214112R00</t>
  </si>
  <si>
    <t xml:space="preserve">Montáž oblouku plastového kruhového do d 200 mm </t>
  </si>
  <si>
    <t>kus</t>
  </si>
  <si>
    <t>728214312R00</t>
  </si>
  <si>
    <t xml:space="preserve">Montáž odbočky plastové kruhové do d 200 mm </t>
  </si>
  <si>
    <t>728314121R00</t>
  </si>
  <si>
    <t xml:space="preserve">Montáž protidešťové žaluzie kruhové do d 300 mm </t>
  </si>
  <si>
    <t>728415122R00</t>
  </si>
  <si>
    <t xml:space="preserve">Montáž mřížky větrací nebo ventilační do d 200 mm </t>
  </si>
  <si>
    <t>728614212R00</t>
  </si>
  <si>
    <t xml:space="preserve">Montáž ventilátoru axiálního nízkotlakového potrub </t>
  </si>
  <si>
    <t>998728201RX1</t>
  </si>
  <si>
    <t xml:space="preserve">Přesun hmot pro vzduchotechniku, výšky do 6 m </t>
  </si>
  <si>
    <t>kompl</t>
  </si>
  <si>
    <t>728 R01</t>
  </si>
  <si>
    <t xml:space="preserve">Vyvěšení potrubí D125 do klenby </t>
  </si>
  <si>
    <t>potrubí:11,0</t>
  </si>
  <si>
    <t>ventilátory:6,0</t>
  </si>
  <si>
    <t>728 R02</t>
  </si>
  <si>
    <t xml:space="preserve">Utěsnění prostupu potrubí zevnitř přes stěnu </t>
  </si>
  <si>
    <t>pás MV, PUR pěna , plechový límec:1</t>
  </si>
  <si>
    <t>429 R01</t>
  </si>
  <si>
    <t>Koleno PVC kruhové125mm</t>
  </si>
  <si>
    <t>429 R02</t>
  </si>
  <si>
    <t>Rozbočka PVC kruhové125mm</t>
  </si>
  <si>
    <t>429 R03</t>
  </si>
  <si>
    <t>Redukce PVC kruhové100/125mm</t>
  </si>
  <si>
    <t>k ventilátoru:6</t>
  </si>
  <si>
    <t>429 R04</t>
  </si>
  <si>
    <t>Spojka potrubí PVC kruhové125mm</t>
  </si>
  <si>
    <t>429 R05</t>
  </si>
  <si>
    <t>Flexi potrubí PVC kruhové125mm 6m</t>
  </si>
  <si>
    <t>429 R06</t>
  </si>
  <si>
    <t>Ventilátor axiální do podhledu, časovač, hygrostat pro potrubí PVC kruhové100mm</t>
  </si>
  <si>
    <t>429 R07</t>
  </si>
  <si>
    <t>Úchyt potrubí PVC kruhové D125mm</t>
  </si>
  <si>
    <t>429 R08</t>
  </si>
  <si>
    <t>Lpicí páska ke vzduchovodům 10m</t>
  </si>
  <si>
    <t>zatěsnění spojů potrubí:2</t>
  </si>
  <si>
    <t>429 R09</t>
  </si>
  <si>
    <t>Mřížka do podhledu, stropní difusor D100 plast, bílá</t>
  </si>
  <si>
    <t>ukončení potrubí v SDK podhledu:6</t>
  </si>
  <si>
    <t>429 R10</t>
  </si>
  <si>
    <t>Mřížka větrací nerez, žaluzie D125</t>
  </si>
  <si>
    <t>ukončení potrubí na fasádě:1</t>
  </si>
  <si>
    <t>429851112.R</t>
  </si>
  <si>
    <t>Potrubí plastové kulaté VP 100/1000 KP</t>
  </si>
  <si>
    <t>429851121.R</t>
  </si>
  <si>
    <t>Potrubí plastové kulaté VP 125/500 KP</t>
  </si>
  <si>
    <t>429851122</t>
  </si>
  <si>
    <t>Potrubí plastové kulaté VP 125/1000 KP</t>
  </si>
  <si>
    <t>429851124.R</t>
  </si>
  <si>
    <t>Potrubí plastové kulaté VP 125/2000 KP</t>
  </si>
  <si>
    <t>429853251.R</t>
  </si>
  <si>
    <t>Zpětná klapka s pérkem RKK pr.120 mm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</si>
  <si>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</si>
  <si>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</si>
  <si>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</si>
  <si>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</si>
  <si>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</si>
  <si>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</si>
  <si>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</si>
  <si>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</si>
  <si>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AtelierSlavicon s.r.o.,Trávníky 1562/6, 613 00 Brno</t>
  </si>
  <si>
    <t>Masarykova univerzita, Žerotínovo náměstí 617/9, 601 77 Brno</t>
  </si>
  <si>
    <t>Kavárna TELČ, rekonstrukce</t>
  </si>
  <si>
    <t>výběrové řízení</t>
  </si>
  <si>
    <t>projektový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</si>
</sst>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5" fillId="4" borderId="16" xfId="0" applyNumberFormat="1" applyFont="1" applyFill="1" applyBorder="1" applyAlignment="1">
      <alignment horizontal="left"/>
    </xf>
    <xf numFmtId="4" fontId="17" fillId="6" borderId="59" xfId="1" applyNumberFormat="1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5" borderId="15" xfId="0" applyNumberFormat="1" applyFont="1" applyFill="1" applyBorder="1" applyAlignment="1">
      <alignment horizontal="right" indent="2"/>
    </xf>
    <xf numFmtId="166" fontId="3" fillId="5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al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80" zoomScaleNormal="80" workbookViewId="0">
      <selection activeCell="B37" sqref="B37:G45"/>
    </sheetView>
  </sheetViews>
  <sheetFormatPr defaultRowHeight="12.5" x14ac:dyDescent="0.25"/>
  <cols>
    <col min="1" max="1" width="2" customWidth="1"/>
    <col min="2" max="2" width="15" customWidth="1"/>
    <col min="3" max="3" width="15.90625" customWidth="1"/>
    <col min="4" max="4" width="14.54296875" customWidth="1"/>
    <col min="5" max="5" width="13.54296875" customWidth="1"/>
    <col min="6" max="6" width="16.54296875" customWidth="1"/>
    <col min="7" max="7" width="15.36328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3">
      <c r="A2" s="3" t="s">
        <v>1</v>
      </c>
      <c r="B2" s="4"/>
      <c r="C2" s="5" t="str">
        <f>Rekapitulace!H1</f>
        <v>VZT 3</v>
      </c>
      <c r="D2" s="5" t="str">
        <f>Rekapitulace!G2</f>
        <v>Kavárna_vzduchotechnika</v>
      </c>
      <c r="E2" s="4"/>
      <c r="F2" s="6" t="s">
        <v>2</v>
      </c>
      <c r="G2" s="7"/>
    </row>
    <row r="3" spans="1:57" ht="3" hidden="1" customHeight="1" x14ac:dyDescent="0.25">
      <c r="A3" s="8"/>
      <c r="B3" s="9"/>
      <c r="C3" s="10"/>
      <c r="D3" s="10"/>
      <c r="E3" s="9"/>
      <c r="F3" s="11"/>
      <c r="G3" s="12"/>
    </row>
    <row r="4" spans="1:57" ht="12" customHeight="1" x14ac:dyDescent="0.3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 x14ac:dyDescent="0.3">
      <c r="A5" s="15" t="s">
        <v>77</v>
      </c>
      <c r="B5" s="16"/>
      <c r="C5" s="17" t="s">
        <v>8</v>
      </c>
      <c r="D5" s="18"/>
      <c r="E5" s="19"/>
      <c r="F5" s="11" t="s">
        <v>7</v>
      </c>
      <c r="G5" s="12"/>
    </row>
    <row r="6" spans="1:57" ht="12.9" customHeight="1" x14ac:dyDescent="0.3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 x14ac:dyDescent="0.3">
      <c r="A7" s="23" t="s">
        <v>76</v>
      </c>
      <c r="B7" s="24"/>
      <c r="C7" s="25" t="s">
        <v>155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5">
      <c r="A8" s="28" t="s">
        <v>12</v>
      </c>
      <c r="B8" s="11"/>
      <c r="C8" s="203" t="s">
        <v>153</v>
      </c>
      <c r="D8" s="203"/>
      <c r="E8" s="204"/>
      <c r="F8" s="29" t="s">
        <v>13</v>
      </c>
      <c r="G8" s="200" t="s">
        <v>157</v>
      </c>
      <c r="H8" s="30"/>
      <c r="I8" s="31"/>
    </row>
    <row r="9" spans="1:57" x14ac:dyDescent="0.25">
      <c r="A9" s="28" t="s">
        <v>14</v>
      </c>
      <c r="B9" s="11"/>
      <c r="C9" s="203" t="str">
        <f>Projektant</f>
        <v>AtelierSlavicon s.r.o.,Trávníky 1562/6, 613 00 Brno</v>
      </c>
      <c r="D9" s="203"/>
      <c r="E9" s="204"/>
      <c r="F9" s="11"/>
      <c r="G9" s="32"/>
      <c r="H9" s="33"/>
    </row>
    <row r="10" spans="1:57" ht="25.25" customHeight="1" x14ac:dyDescent="0.25">
      <c r="A10" s="28" t="s">
        <v>15</v>
      </c>
      <c r="B10" s="11"/>
      <c r="C10" s="205" t="s">
        <v>154</v>
      </c>
      <c r="D10" s="206"/>
      <c r="E10" s="207"/>
      <c r="F10" s="34"/>
      <c r="G10" s="35"/>
      <c r="H10" s="36"/>
    </row>
    <row r="11" spans="1:57" ht="13.5" customHeight="1" x14ac:dyDescent="0.25">
      <c r="A11" s="28" t="s">
        <v>16</v>
      </c>
      <c r="B11" s="11"/>
      <c r="C11" s="203" t="s">
        <v>156</v>
      </c>
      <c r="D11" s="203"/>
      <c r="E11" s="203"/>
      <c r="F11" s="37" t="s">
        <v>17</v>
      </c>
      <c r="G11" s="38" t="s">
        <v>76</v>
      </c>
      <c r="H11" s="33"/>
      <c r="BA11" s="39"/>
      <c r="BB11" s="39"/>
      <c r="BC11" s="39"/>
      <c r="BD11" s="39"/>
      <c r="BE11" s="39"/>
    </row>
    <row r="12" spans="1:57" ht="12.75" customHeight="1" x14ac:dyDescent="0.25">
      <c r="A12" s="40" t="s">
        <v>18</v>
      </c>
      <c r="B12" s="9"/>
      <c r="C12" s="208"/>
      <c r="D12" s="208"/>
      <c r="E12" s="208"/>
      <c r="F12" s="41" t="s">
        <v>19</v>
      </c>
      <c r="G12" s="42"/>
      <c r="H12" s="33"/>
    </row>
    <row r="13" spans="1:57" ht="28.5" customHeight="1" thickBot="1" x14ac:dyDescent="0.3">
      <c r="A13" s="43" t="s">
        <v>20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35">
      <c r="A14" s="47" t="s">
        <v>21</v>
      </c>
      <c r="B14" s="48"/>
      <c r="C14" s="49"/>
      <c r="D14" s="50" t="s">
        <v>22</v>
      </c>
      <c r="E14" s="51"/>
      <c r="F14" s="51"/>
      <c r="G14" s="49"/>
    </row>
    <row r="15" spans="1:57" ht="15.9" customHeight="1" x14ac:dyDescent="0.25">
      <c r="A15" s="52"/>
      <c r="B15" s="53" t="s">
        <v>23</v>
      </c>
      <c r="C15" s="54">
        <f>HSV</f>
        <v>0</v>
      </c>
      <c r="D15" s="55" t="str">
        <f>Rekapitulace!A13</f>
        <v>Ztížené výrobní podmínky</v>
      </c>
      <c r="E15" s="56"/>
      <c r="F15" s="57"/>
      <c r="G15" s="54">
        <f>Rekapitulace!I13</f>
        <v>0</v>
      </c>
    </row>
    <row r="16" spans="1:57" ht="15.9" customHeight="1" x14ac:dyDescent="0.25">
      <c r="A16" s="52" t="s">
        <v>24</v>
      </c>
      <c r="B16" s="53" t="s">
        <v>25</v>
      </c>
      <c r="C16" s="54">
        <f>PSV</f>
        <v>0</v>
      </c>
      <c r="D16" s="8" t="str">
        <f>Rekapitulace!A14</f>
        <v>Oborová přirážka</v>
      </c>
      <c r="E16" s="58"/>
      <c r="F16" s="59"/>
      <c r="G16" s="54">
        <f>Rekapitulace!I14</f>
        <v>0</v>
      </c>
    </row>
    <row r="17" spans="1:7" ht="15.9" customHeight="1" x14ac:dyDescent="0.25">
      <c r="A17" s="52" t="s">
        <v>26</v>
      </c>
      <c r="B17" s="53" t="s">
        <v>27</v>
      </c>
      <c r="C17" s="54">
        <f>Mont</f>
        <v>0</v>
      </c>
      <c r="D17" s="8" t="str">
        <f>Rekapitulace!A15</f>
        <v>Přesun stavebních kapacit</v>
      </c>
      <c r="E17" s="58"/>
      <c r="F17" s="59"/>
      <c r="G17" s="54">
        <f>Rekapitulace!I15</f>
        <v>0</v>
      </c>
    </row>
    <row r="18" spans="1:7" ht="15.9" customHeight="1" x14ac:dyDescent="0.25">
      <c r="A18" s="60" t="s">
        <v>28</v>
      </c>
      <c r="B18" s="61" t="s">
        <v>29</v>
      </c>
      <c r="C18" s="54">
        <f>Dodavka</f>
        <v>0</v>
      </c>
      <c r="D18" s="8" t="str">
        <f>Rekapitulace!A16</f>
        <v>Mimostaveništní doprava</v>
      </c>
      <c r="E18" s="58"/>
      <c r="F18" s="59"/>
      <c r="G18" s="54">
        <f>Rekapitulace!I16</f>
        <v>0</v>
      </c>
    </row>
    <row r="19" spans="1:7" ht="15.9" customHeight="1" x14ac:dyDescent="0.25">
      <c r="A19" s="62" t="s">
        <v>30</v>
      </c>
      <c r="B19" s="53"/>
      <c r="C19" s="54">
        <f>SUM(C15:C18)</f>
        <v>0</v>
      </c>
      <c r="D19" s="8" t="str">
        <f>Rekapitulace!A17</f>
        <v>Zařízení staveniště</v>
      </c>
      <c r="E19" s="58"/>
      <c r="F19" s="59"/>
      <c r="G19" s="54">
        <f>Rekapitulace!I17</f>
        <v>0</v>
      </c>
    </row>
    <row r="20" spans="1:7" ht="15.9" customHeight="1" x14ac:dyDescent="0.25">
      <c r="A20" s="62"/>
      <c r="B20" s="53"/>
      <c r="C20" s="54"/>
      <c r="D20" s="8" t="str">
        <f>Rekapitulace!A18</f>
        <v>Provoz investora</v>
      </c>
      <c r="E20" s="58"/>
      <c r="F20" s="59"/>
      <c r="G20" s="54">
        <f>Rekapitulace!I18</f>
        <v>0</v>
      </c>
    </row>
    <row r="21" spans="1:7" ht="15.9" customHeight="1" x14ac:dyDescent="0.25">
      <c r="A21" s="62" t="s">
        <v>31</v>
      </c>
      <c r="B21" s="53"/>
      <c r="C21" s="54">
        <f>HZS</f>
        <v>0</v>
      </c>
      <c r="D21" s="8" t="str">
        <f>Rekapitulace!A19</f>
        <v>Kompletační činnost (IČD)</v>
      </c>
      <c r="E21" s="58"/>
      <c r="F21" s="59"/>
      <c r="G21" s="54">
        <f>Rekapitulace!I19</f>
        <v>0</v>
      </c>
    </row>
    <row r="22" spans="1:7" ht="15.9" customHeight="1" x14ac:dyDescent="0.25">
      <c r="A22" s="63" t="s">
        <v>32</v>
      </c>
      <c r="B22" s="64"/>
      <c r="C22" s="54">
        <f>C19+C21</f>
        <v>0</v>
      </c>
      <c r="D22" s="8" t="s">
        <v>33</v>
      </c>
      <c r="E22" s="58"/>
      <c r="F22" s="59"/>
      <c r="G22" s="54">
        <f>G23-SUM(G15:G21)</f>
        <v>0</v>
      </c>
    </row>
    <row r="23" spans="1:7" ht="15.9" customHeight="1" thickBot="1" x14ac:dyDescent="0.3">
      <c r="A23" s="209" t="s">
        <v>34</v>
      </c>
      <c r="B23" s="210"/>
      <c r="C23" s="65">
        <f>C22+G23</f>
        <v>0</v>
      </c>
      <c r="D23" s="66" t="s">
        <v>35</v>
      </c>
      <c r="E23" s="67"/>
      <c r="F23" s="68"/>
      <c r="G23" s="54">
        <f>VRN</f>
        <v>0</v>
      </c>
    </row>
    <row r="24" spans="1:7" ht="13" x14ac:dyDescent="0.3">
      <c r="A24" s="69" t="s">
        <v>36</v>
      </c>
      <c r="B24" s="70"/>
      <c r="C24" s="71"/>
      <c r="D24" s="70" t="s">
        <v>37</v>
      </c>
      <c r="E24" s="70"/>
      <c r="F24" s="72" t="s">
        <v>38</v>
      </c>
      <c r="G24" s="73"/>
    </row>
    <row r="25" spans="1:7" x14ac:dyDescent="0.25">
      <c r="A25" s="63" t="s">
        <v>39</v>
      </c>
      <c r="B25" s="64"/>
      <c r="C25" s="74"/>
      <c r="D25" s="64" t="s">
        <v>39</v>
      </c>
      <c r="E25" s="75"/>
      <c r="F25" s="76" t="s">
        <v>39</v>
      </c>
      <c r="G25" s="77"/>
    </row>
    <row r="26" spans="1:7" ht="37.5" customHeight="1" x14ac:dyDescent="0.25">
      <c r="A26" s="63" t="s">
        <v>40</v>
      </c>
      <c r="B26" s="78"/>
      <c r="C26" s="74"/>
      <c r="D26" s="64" t="s">
        <v>40</v>
      </c>
      <c r="E26" s="75"/>
      <c r="F26" s="76" t="s">
        <v>40</v>
      </c>
      <c r="G26" s="77"/>
    </row>
    <row r="27" spans="1:7" x14ac:dyDescent="0.25">
      <c r="A27" s="63"/>
      <c r="B27" s="79"/>
      <c r="C27" s="74"/>
      <c r="D27" s="64"/>
      <c r="E27" s="75"/>
      <c r="F27" s="76"/>
      <c r="G27" s="77"/>
    </row>
    <row r="28" spans="1:7" x14ac:dyDescent="0.25">
      <c r="A28" s="63" t="s">
        <v>41</v>
      </c>
      <c r="B28" s="64"/>
      <c r="C28" s="74"/>
      <c r="D28" s="76" t="s">
        <v>42</v>
      </c>
      <c r="E28" s="74"/>
      <c r="F28" s="80" t="s">
        <v>42</v>
      </c>
      <c r="G28" s="77"/>
    </row>
    <row r="29" spans="1:7" ht="69" customHeight="1" x14ac:dyDescent="0.25">
      <c r="A29" s="63"/>
      <c r="B29" s="64"/>
      <c r="C29" s="81"/>
      <c r="D29" s="82"/>
      <c r="E29" s="81"/>
      <c r="F29" s="64"/>
      <c r="G29" s="77"/>
    </row>
    <row r="30" spans="1:7" x14ac:dyDescent="0.25">
      <c r="A30" s="83" t="s">
        <v>43</v>
      </c>
      <c r="B30" s="84"/>
      <c r="C30" s="85">
        <v>21</v>
      </c>
      <c r="D30" s="84" t="s">
        <v>44</v>
      </c>
      <c r="E30" s="86"/>
      <c r="F30" s="211">
        <f>C23-F32</f>
        <v>0</v>
      </c>
      <c r="G30" s="212"/>
    </row>
    <row r="31" spans="1:7" x14ac:dyDescent="0.25">
      <c r="A31" s="83" t="s">
        <v>45</v>
      </c>
      <c r="B31" s="84"/>
      <c r="C31" s="85">
        <f>SazbaDPH1</f>
        <v>21</v>
      </c>
      <c r="D31" s="84" t="s">
        <v>46</v>
      </c>
      <c r="E31" s="86"/>
      <c r="F31" s="213">
        <f>ROUND(PRODUCT(F30,C31/100),0)</f>
        <v>0</v>
      </c>
      <c r="G31" s="214"/>
    </row>
    <row r="32" spans="1:7" x14ac:dyDescent="0.25">
      <c r="A32" s="83" t="s">
        <v>43</v>
      </c>
      <c r="B32" s="84"/>
      <c r="C32" s="85">
        <v>0</v>
      </c>
      <c r="D32" s="84" t="s">
        <v>46</v>
      </c>
      <c r="E32" s="86"/>
      <c r="F32" s="213">
        <v>0</v>
      </c>
      <c r="G32" s="214"/>
    </row>
    <row r="33" spans="1:8" x14ac:dyDescent="0.25">
      <c r="A33" s="83" t="s">
        <v>45</v>
      </c>
      <c r="B33" s="87"/>
      <c r="C33" s="88">
        <f>SazbaDPH2</f>
        <v>0</v>
      </c>
      <c r="D33" s="84" t="s">
        <v>46</v>
      </c>
      <c r="E33" s="59"/>
      <c r="F33" s="213">
        <f>ROUND(PRODUCT(F32,C33/100),0)</f>
        <v>0</v>
      </c>
      <c r="G33" s="214"/>
    </row>
    <row r="34" spans="1:8" s="92" customFormat="1" ht="19.5" customHeight="1" thickBot="1" x14ac:dyDescent="0.4">
      <c r="A34" s="89" t="s">
        <v>47</v>
      </c>
      <c r="B34" s="90"/>
      <c r="C34" s="90"/>
      <c r="D34" s="90"/>
      <c r="E34" s="91"/>
      <c r="F34" s="215">
        <f>ROUND(SUM(F30:F33),0)</f>
        <v>0</v>
      </c>
      <c r="G34" s="216"/>
    </row>
    <row r="36" spans="1:8" x14ac:dyDescent="0.25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 x14ac:dyDescent="0.25">
      <c r="A37" s="93"/>
      <c r="B37" s="202"/>
      <c r="C37" s="202"/>
      <c r="D37" s="202"/>
      <c r="E37" s="202"/>
      <c r="F37" s="202"/>
      <c r="G37" s="202"/>
      <c r="H37" t="s">
        <v>6</v>
      </c>
    </row>
    <row r="38" spans="1:8" ht="12.75" customHeight="1" x14ac:dyDescent="0.25">
      <c r="A38" s="94"/>
      <c r="B38" s="202"/>
      <c r="C38" s="202"/>
      <c r="D38" s="202"/>
      <c r="E38" s="202"/>
      <c r="F38" s="202"/>
      <c r="G38" s="202"/>
      <c r="H38" t="s">
        <v>6</v>
      </c>
    </row>
    <row r="39" spans="1:8" x14ac:dyDescent="0.25">
      <c r="A39" s="94"/>
      <c r="B39" s="202"/>
      <c r="C39" s="202"/>
      <c r="D39" s="202"/>
      <c r="E39" s="202"/>
      <c r="F39" s="202"/>
      <c r="G39" s="202"/>
      <c r="H39" t="s">
        <v>6</v>
      </c>
    </row>
    <row r="40" spans="1:8" x14ac:dyDescent="0.25">
      <c r="A40" s="94"/>
      <c r="B40" s="202"/>
      <c r="C40" s="202"/>
      <c r="D40" s="202"/>
      <c r="E40" s="202"/>
      <c r="F40" s="202"/>
      <c r="G40" s="202"/>
      <c r="H40" t="s">
        <v>6</v>
      </c>
    </row>
    <row r="41" spans="1:8" x14ac:dyDescent="0.25">
      <c r="A41" s="94"/>
      <c r="B41" s="202"/>
      <c r="C41" s="202"/>
      <c r="D41" s="202"/>
      <c r="E41" s="202"/>
      <c r="F41" s="202"/>
      <c r="G41" s="202"/>
      <c r="H41" t="s">
        <v>6</v>
      </c>
    </row>
    <row r="42" spans="1:8" x14ac:dyDescent="0.25">
      <c r="A42" s="94"/>
      <c r="B42" s="202"/>
      <c r="C42" s="202"/>
      <c r="D42" s="202"/>
      <c r="E42" s="202"/>
      <c r="F42" s="202"/>
      <c r="G42" s="202"/>
      <c r="H42" t="s">
        <v>6</v>
      </c>
    </row>
    <row r="43" spans="1:8" x14ac:dyDescent="0.25">
      <c r="A43" s="94"/>
      <c r="B43" s="202"/>
      <c r="C43" s="202"/>
      <c r="D43" s="202"/>
      <c r="E43" s="202"/>
      <c r="F43" s="202"/>
      <c r="G43" s="202"/>
      <c r="H43" t="s">
        <v>6</v>
      </c>
    </row>
    <row r="44" spans="1:8" x14ac:dyDescent="0.25">
      <c r="A44" s="94"/>
      <c r="B44" s="202"/>
      <c r="C44" s="202"/>
      <c r="D44" s="202"/>
      <c r="E44" s="202"/>
      <c r="F44" s="202"/>
      <c r="G44" s="202"/>
      <c r="H44" t="s">
        <v>6</v>
      </c>
    </row>
    <row r="45" spans="1:8" ht="0.75" customHeight="1" x14ac:dyDescent="0.25">
      <c r="A45" s="94"/>
      <c r="B45" s="202"/>
      <c r="C45" s="202"/>
      <c r="D45" s="202"/>
      <c r="E45" s="202"/>
      <c r="F45" s="202"/>
      <c r="G45" s="202"/>
      <c r="H45" t="s">
        <v>6</v>
      </c>
    </row>
    <row r="46" spans="1:8" x14ac:dyDescent="0.25">
      <c r="B46" s="217"/>
      <c r="C46" s="217"/>
      <c r="D46" s="217"/>
      <c r="E46" s="217"/>
      <c r="F46" s="217"/>
      <c r="G46" s="217"/>
    </row>
    <row r="47" spans="1:8" x14ac:dyDescent="0.25">
      <c r="B47" s="217"/>
      <c r="C47" s="217"/>
      <c r="D47" s="217"/>
      <c r="E47" s="217"/>
      <c r="F47" s="217"/>
      <c r="G47" s="217"/>
    </row>
    <row r="48" spans="1:8" x14ac:dyDescent="0.25">
      <c r="B48" s="217"/>
      <c r="C48" s="217"/>
      <c r="D48" s="217"/>
      <c r="E48" s="217"/>
      <c r="F48" s="217"/>
      <c r="G48" s="217"/>
    </row>
    <row r="49" spans="2:7" x14ac:dyDescent="0.25">
      <c r="B49" s="217"/>
      <c r="C49" s="217"/>
      <c r="D49" s="217"/>
      <c r="E49" s="217"/>
      <c r="F49" s="217"/>
      <c r="G49" s="217"/>
    </row>
    <row r="50" spans="2:7" x14ac:dyDescent="0.25">
      <c r="B50" s="217"/>
      <c r="C50" s="217"/>
      <c r="D50" s="217"/>
      <c r="E50" s="217"/>
      <c r="F50" s="217"/>
      <c r="G50" s="217"/>
    </row>
    <row r="51" spans="2:7" x14ac:dyDescent="0.25">
      <c r="B51" s="217"/>
      <c r="C51" s="217"/>
      <c r="D51" s="217"/>
      <c r="E51" s="217"/>
      <c r="F51" s="217"/>
      <c r="G51" s="217"/>
    </row>
    <row r="52" spans="2:7" x14ac:dyDescent="0.25">
      <c r="B52" s="217"/>
      <c r="C52" s="217"/>
      <c r="D52" s="217"/>
      <c r="E52" s="217"/>
      <c r="F52" s="217"/>
      <c r="G52" s="217"/>
    </row>
    <row r="53" spans="2:7" x14ac:dyDescent="0.25">
      <c r="B53" s="217"/>
      <c r="C53" s="217"/>
      <c r="D53" s="217"/>
      <c r="E53" s="217"/>
      <c r="F53" s="217"/>
      <c r="G53" s="217"/>
    </row>
    <row r="54" spans="2:7" x14ac:dyDescent="0.25">
      <c r="B54" s="217"/>
      <c r="C54" s="217"/>
      <c r="D54" s="217"/>
      <c r="E54" s="217"/>
      <c r="F54" s="217"/>
      <c r="G54" s="217"/>
    </row>
    <row r="55" spans="2:7" x14ac:dyDescent="0.25">
      <c r="B55" s="217"/>
      <c r="C55" s="217"/>
      <c r="D55" s="217"/>
      <c r="E55" s="217"/>
      <c r="F55" s="217"/>
      <c r="G55" s="21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zoomScale="90" zoomScaleNormal="90" workbookViewId="0">
      <selection activeCell="B37" sqref="B37:G45"/>
    </sheetView>
  </sheetViews>
  <sheetFormatPr defaultRowHeight="12.5" x14ac:dyDescent="0.25"/>
  <cols>
    <col min="1" max="1" width="5.90625" customWidth="1"/>
    <col min="2" max="2" width="6.08984375" customWidth="1"/>
    <col min="3" max="3" width="11.453125" customWidth="1"/>
    <col min="4" max="4" width="15.90625" customWidth="1"/>
    <col min="5" max="5" width="11.36328125" customWidth="1"/>
    <col min="6" max="6" width="10.90625" customWidth="1"/>
    <col min="7" max="7" width="11" customWidth="1"/>
    <col min="8" max="8" width="11.08984375" customWidth="1"/>
    <col min="9" max="9" width="10.6328125" customWidth="1"/>
  </cols>
  <sheetData>
    <row r="1" spans="1:57" ht="13.5" thickTop="1" x14ac:dyDescent="0.3">
      <c r="A1" s="218" t="s">
        <v>49</v>
      </c>
      <c r="B1" s="219"/>
      <c r="C1" s="95" t="str">
        <f>CONCATENATE(cislostavby," ",nazevstavby)</f>
        <v>Si_202407 Kavárna TELČ, rekonstrukce</v>
      </c>
      <c r="D1" s="96"/>
      <c r="E1" s="97"/>
      <c r="F1" s="96"/>
      <c r="G1" s="98" t="s">
        <v>50</v>
      </c>
      <c r="H1" s="99" t="s">
        <v>78</v>
      </c>
      <c r="I1" s="100"/>
    </row>
    <row r="2" spans="1:57" ht="13.5" thickBot="1" x14ac:dyDescent="0.35">
      <c r="A2" s="220" t="s">
        <v>51</v>
      </c>
      <c r="B2" s="221"/>
      <c r="C2" s="101" t="str">
        <f>CONCATENATE(cisloobjektu," ",nazevobjektu)</f>
        <v>SO 01 Stavba</v>
      </c>
      <c r="D2" s="102"/>
      <c r="E2" s="103"/>
      <c r="F2" s="102"/>
      <c r="G2" s="222" t="s">
        <v>79</v>
      </c>
      <c r="H2" s="223"/>
      <c r="I2" s="224"/>
    </row>
    <row r="3" spans="1:57" ht="13" thickTop="1" x14ac:dyDescent="0.25">
      <c r="A3" s="75"/>
      <c r="B3" s="75"/>
      <c r="C3" s="75"/>
      <c r="D3" s="75"/>
      <c r="E3" s="75"/>
      <c r="F3" s="64"/>
      <c r="G3" s="75"/>
      <c r="H3" s="75"/>
      <c r="I3" s="75"/>
    </row>
    <row r="4" spans="1:57" ht="19.5" customHeight="1" x14ac:dyDescent="0.4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" thickBot="1" x14ac:dyDescent="0.3">
      <c r="A5" s="75"/>
      <c r="B5" s="75"/>
      <c r="C5" s="75"/>
      <c r="D5" s="75"/>
      <c r="E5" s="75"/>
      <c r="F5" s="75"/>
      <c r="G5" s="75"/>
      <c r="H5" s="75"/>
      <c r="I5" s="75"/>
    </row>
    <row r="6" spans="1:57" s="33" customFormat="1" ht="13.5" thickBot="1" x14ac:dyDescent="0.3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3" customFormat="1" ht="13" thickBot="1" x14ac:dyDescent="0.3">
      <c r="A7" s="196" t="str">
        <f>Položky!B7</f>
        <v>728</v>
      </c>
      <c r="B7" s="113" t="str">
        <f>Položky!C7</f>
        <v>Vzduchotechnika</v>
      </c>
      <c r="C7" s="64"/>
      <c r="D7" s="114"/>
      <c r="E7" s="197">
        <f>Položky!BA44</f>
        <v>0</v>
      </c>
      <c r="F7" s="198">
        <f>Položky!BB44</f>
        <v>0</v>
      </c>
      <c r="G7" s="198">
        <f>Položky!BC44</f>
        <v>0</v>
      </c>
      <c r="H7" s="198">
        <f>Položky!BD44</f>
        <v>0</v>
      </c>
      <c r="I7" s="199">
        <f>Položky!BE44</f>
        <v>0</v>
      </c>
    </row>
    <row r="8" spans="1:57" s="121" customFormat="1" ht="13.5" thickBot="1" x14ac:dyDescent="0.35">
      <c r="A8" s="115"/>
      <c r="B8" s="116" t="s">
        <v>58</v>
      </c>
      <c r="C8" s="116"/>
      <c r="D8" s="117"/>
      <c r="E8" s="118">
        <f>SUM(E7:E7)</f>
        <v>0</v>
      </c>
      <c r="F8" s="119">
        <f>SUM(F7:F7)</f>
        <v>0</v>
      </c>
      <c r="G8" s="119">
        <f>SUM(G7:G7)</f>
        <v>0</v>
      </c>
      <c r="H8" s="119">
        <f>SUM(H7:H7)</f>
        <v>0</v>
      </c>
      <c r="I8" s="120">
        <f>SUM(I7:I7)</f>
        <v>0</v>
      </c>
    </row>
    <row r="9" spans="1:57" x14ac:dyDescent="0.25">
      <c r="A9" s="64"/>
      <c r="B9" s="64"/>
      <c r="C9" s="64"/>
      <c r="D9" s="64"/>
      <c r="E9" s="64"/>
      <c r="F9" s="64"/>
      <c r="G9" s="64"/>
      <c r="H9" s="64"/>
      <c r="I9" s="64"/>
    </row>
    <row r="10" spans="1:57" ht="19.5" customHeight="1" x14ac:dyDescent="0.4">
      <c r="A10" s="105" t="s">
        <v>59</v>
      </c>
      <c r="B10" s="105"/>
      <c r="C10" s="105"/>
      <c r="D10" s="105"/>
      <c r="E10" s="105"/>
      <c r="F10" s="105"/>
      <c r="G10" s="122"/>
      <c r="H10" s="105"/>
      <c r="I10" s="105"/>
      <c r="BA10" s="39"/>
      <c r="BB10" s="39"/>
      <c r="BC10" s="39"/>
      <c r="BD10" s="39"/>
      <c r="BE10" s="39"/>
    </row>
    <row r="11" spans="1:57" ht="13" thickBot="1" x14ac:dyDescent="0.3">
      <c r="A11" s="75"/>
      <c r="B11" s="75"/>
      <c r="C11" s="75"/>
      <c r="D11" s="75"/>
      <c r="E11" s="75"/>
      <c r="F11" s="75"/>
      <c r="G11" s="75"/>
      <c r="H11" s="75"/>
      <c r="I11" s="75"/>
    </row>
    <row r="12" spans="1:57" ht="13" x14ac:dyDescent="0.3">
      <c r="A12" s="69" t="s">
        <v>60</v>
      </c>
      <c r="B12" s="70"/>
      <c r="C12" s="70"/>
      <c r="D12" s="123"/>
      <c r="E12" s="124" t="s">
        <v>61</v>
      </c>
      <c r="F12" s="125" t="s">
        <v>62</v>
      </c>
      <c r="G12" s="126" t="s">
        <v>63</v>
      </c>
      <c r="H12" s="127"/>
      <c r="I12" s="128" t="s">
        <v>61</v>
      </c>
    </row>
    <row r="13" spans="1:57" x14ac:dyDescent="0.25">
      <c r="A13" s="62" t="s">
        <v>145</v>
      </c>
      <c r="B13" s="53"/>
      <c r="C13" s="53"/>
      <c r="D13" s="129"/>
      <c r="E13" s="130">
        <v>0</v>
      </c>
      <c r="F13" s="131">
        <v>0</v>
      </c>
      <c r="G13" s="132">
        <f t="shared" ref="G13:G20" si="0">CHOOSE(BA13+1,HSV+PSV,HSV+PSV+Mont,HSV+PSV+Dodavka+Mont,HSV,PSV,Mont,Dodavka,Mont+Dodavka,0)</f>
        <v>0</v>
      </c>
      <c r="H13" s="133"/>
      <c r="I13" s="134">
        <f t="shared" ref="I13:I20" si="1">E13+F13*G13/100</f>
        <v>0</v>
      </c>
      <c r="BA13">
        <v>0</v>
      </c>
    </row>
    <row r="14" spans="1:57" x14ac:dyDescent="0.25">
      <c r="A14" s="62" t="s">
        <v>146</v>
      </c>
      <c r="B14" s="53"/>
      <c r="C14" s="53"/>
      <c r="D14" s="129"/>
      <c r="E14" s="130">
        <v>0</v>
      </c>
      <c r="F14" s="131">
        <v>0</v>
      </c>
      <c r="G14" s="132">
        <f t="shared" si="0"/>
        <v>0</v>
      </c>
      <c r="H14" s="133"/>
      <c r="I14" s="134">
        <f t="shared" si="1"/>
        <v>0</v>
      </c>
      <c r="BA14">
        <v>0</v>
      </c>
    </row>
    <row r="15" spans="1:57" x14ac:dyDescent="0.25">
      <c r="A15" s="62" t="s">
        <v>147</v>
      </c>
      <c r="B15" s="53"/>
      <c r="C15" s="53"/>
      <c r="D15" s="129"/>
      <c r="E15" s="130">
        <v>0</v>
      </c>
      <c r="F15" s="131">
        <v>0</v>
      </c>
      <c r="G15" s="132">
        <f t="shared" si="0"/>
        <v>0</v>
      </c>
      <c r="H15" s="133"/>
      <c r="I15" s="134">
        <f t="shared" si="1"/>
        <v>0</v>
      </c>
      <c r="BA15">
        <v>0</v>
      </c>
    </row>
    <row r="16" spans="1:57" x14ac:dyDescent="0.25">
      <c r="A16" s="62" t="s">
        <v>148</v>
      </c>
      <c r="B16" s="53"/>
      <c r="C16" s="53"/>
      <c r="D16" s="129"/>
      <c r="E16" s="130">
        <v>0</v>
      </c>
      <c r="F16" s="131">
        <v>0</v>
      </c>
      <c r="G16" s="132">
        <f t="shared" si="0"/>
        <v>0</v>
      </c>
      <c r="H16" s="133"/>
      <c r="I16" s="134">
        <f t="shared" si="1"/>
        <v>0</v>
      </c>
      <c r="BA16">
        <v>0</v>
      </c>
    </row>
    <row r="17" spans="1:53" x14ac:dyDescent="0.25">
      <c r="A17" s="62" t="s">
        <v>149</v>
      </c>
      <c r="B17" s="53"/>
      <c r="C17" s="53"/>
      <c r="D17" s="129"/>
      <c r="E17" s="130">
        <v>0</v>
      </c>
      <c r="F17" s="131">
        <v>0</v>
      </c>
      <c r="G17" s="132">
        <f t="shared" si="0"/>
        <v>0</v>
      </c>
      <c r="H17" s="133"/>
      <c r="I17" s="134">
        <f t="shared" si="1"/>
        <v>0</v>
      </c>
      <c r="BA17">
        <v>1</v>
      </c>
    </row>
    <row r="18" spans="1:53" x14ac:dyDescent="0.25">
      <c r="A18" s="62" t="s">
        <v>150</v>
      </c>
      <c r="B18" s="53"/>
      <c r="C18" s="53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>
        <v>1</v>
      </c>
    </row>
    <row r="19" spans="1:53" x14ac:dyDescent="0.25">
      <c r="A19" s="62" t="s">
        <v>151</v>
      </c>
      <c r="B19" s="53"/>
      <c r="C19" s="53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>
        <v>2</v>
      </c>
    </row>
    <row r="20" spans="1:53" x14ac:dyDescent="0.25">
      <c r="A20" s="62" t="s">
        <v>152</v>
      </c>
      <c r="B20" s="53"/>
      <c r="C20" s="53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>
        <v>2</v>
      </c>
    </row>
    <row r="21" spans="1:53" ht="13.5" thickBot="1" x14ac:dyDescent="0.35">
      <c r="A21" s="135"/>
      <c r="B21" s="136" t="s">
        <v>64</v>
      </c>
      <c r="C21" s="137"/>
      <c r="D21" s="138"/>
      <c r="E21" s="139"/>
      <c r="F21" s="140"/>
      <c r="G21" s="140"/>
      <c r="H21" s="225">
        <f>SUM(I13:I20)</f>
        <v>0</v>
      </c>
      <c r="I21" s="226"/>
    </row>
    <row r="23" spans="1:53" ht="13" x14ac:dyDescent="0.3">
      <c r="B23" s="121"/>
      <c r="F23" s="141"/>
      <c r="G23" s="142"/>
      <c r="H23" s="142"/>
      <c r="I23" s="143"/>
    </row>
    <row r="24" spans="1:53" x14ac:dyDescent="0.25">
      <c r="F24" s="141"/>
      <c r="G24" s="142"/>
      <c r="H24" s="142"/>
      <c r="I24" s="143"/>
    </row>
    <row r="25" spans="1:53" x14ac:dyDescent="0.25">
      <c r="F25" s="141"/>
      <c r="G25" s="142"/>
      <c r="H25" s="142"/>
      <c r="I25" s="143"/>
    </row>
    <row r="26" spans="1:53" x14ac:dyDescent="0.25">
      <c r="F26" s="141"/>
      <c r="G26" s="142"/>
      <c r="H26" s="142"/>
      <c r="I26" s="143"/>
    </row>
    <row r="27" spans="1:53" x14ac:dyDescent="0.25">
      <c r="F27" s="141"/>
      <c r="G27" s="142"/>
      <c r="H27" s="142"/>
      <c r="I27" s="143"/>
    </row>
    <row r="28" spans="1:53" x14ac:dyDescent="0.25">
      <c r="F28" s="141"/>
      <c r="G28" s="142"/>
      <c r="H28" s="142"/>
      <c r="I28" s="143"/>
    </row>
    <row r="29" spans="1:53" x14ac:dyDescent="0.25">
      <c r="F29" s="141"/>
      <c r="G29" s="142"/>
      <c r="H29" s="142"/>
      <c r="I29" s="143"/>
    </row>
    <row r="30" spans="1:53" x14ac:dyDescent="0.25">
      <c r="F30" s="141"/>
      <c r="G30" s="142"/>
      <c r="H30" s="142"/>
      <c r="I30" s="143"/>
    </row>
    <row r="31" spans="1:53" x14ac:dyDescent="0.25">
      <c r="F31" s="141"/>
      <c r="G31" s="142"/>
      <c r="H31" s="142"/>
      <c r="I31" s="143"/>
    </row>
    <row r="32" spans="1:53" x14ac:dyDescent="0.25">
      <c r="F32" s="141"/>
      <c r="G32" s="142"/>
      <c r="H32" s="142"/>
      <c r="I32" s="143"/>
    </row>
    <row r="33" spans="6:9" x14ac:dyDescent="0.25">
      <c r="F33" s="141"/>
      <c r="G33" s="142"/>
      <c r="H33" s="142"/>
      <c r="I33" s="143"/>
    </row>
    <row r="34" spans="6:9" x14ac:dyDescent="0.25">
      <c r="F34" s="141"/>
      <c r="G34" s="142"/>
      <c r="H34" s="142"/>
      <c r="I34" s="143"/>
    </row>
    <row r="35" spans="6:9" x14ac:dyDescent="0.25">
      <c r="F35" s="141"/>
      <c r="G35" s="142"/>
      <c r="H35" s="142"/>
      <c r="I35" s="143"/>
    </row>
    <row r="36" spans="6:9" x14ac:dyDescent="0.25">
      <c r="F36" s="141"/>
      <c r="G36" s="142"/>
      <c r="H36" s="142"/>
      <c r="I36" s="143"/>
    </row>
    <row r="37" spans="6:9" x14ac:dyDescent="0.25">
      <c r="F37" s="141"/>
      <c r="G37" s="142"/>
      <c r="H37" s="142"/>
      <c r="I37" s="143"/>
    </row>
    <row r="38" spans="6:9" x14ac:dyDescent="0.25">
      <c r="F38" s="141"/>
      <c r="G38" s="142"/>
      <c r="H38" s="142"/>
      <c r="I38" s="143"/>
    </row>
    <row r="39" spans="6:9" x14ac:dyDescent="0.25">
      <c r="F39" s="141"/>
      <c r="G39" s="142"/>
      <c r="H39" s="142"/>
      <c r="I39" s="143"/>
    </row>
    <row r="40" spans="6:9" x14ac:dyDescent="0.25">
      <c r="F40" s="141"/>
      <c r="G40" s="142"/>
      <c r="H40" s="142"/>
      <c r="I40" s="143"/>
    </row>
    <row r="41" spans="6:9" x14ac:dyDescent="0.25">
      <c r="F41" s="141"/>
      <c r="G41" s="142"/>
      <c r="H41" s="142"/>
      <c r="I41" s="143"/>
    </row>
    <row r="42" spans="6:9" x14ac:dyDescent="0.25">
      <c r="F42" s="141"/>
      <c r="G42" s="142"/>
      <c r="H42" s="142"/>
      <c r="I42" s="143"/>
    </row>
    <row r="43" spans="6:9" x14ac:dyDescent="0.25">
      <c r="F43" s="141"/>
      <c r="G43" s="142"/>
      <c r="H43" s="142"/>
      <c r="I43" s="143"/>
    </row>
    <row r="44" spans="6:9" x14ac:dyDescent="0.25">
      <c r="F44" s="141"/>
      <c r="G44" s="142"/>
      <c r="H44" s="142"/>
      <c r="I44" s="143"/>
    </row>
    <row r="45" spans="6:9" x14ac:dyDescent="0.25">
      <c r="F45" s="141"/>
      <c r="G45" s="142"/>
      <c r="H45" s="142"/>
      <c r="I45" s="143"/>
    </row>
    <row r="46" spans="6:9" x14ac:dyDescent="0.25">
      <c r="F46" s="141"/>
      <c r="G46" s="142"/>
      <c r="H46" s="142"/>
      <c r="I46" s="143"/>
    </row>
    <row r="47" spans="6:9" x14ac:dyDescent="0.25">
      <c r="F47" s="141"/>
      <c r="G47" s="142"/>
      <c r="H47" s="142"/>
      <c r="I47" s="143"/>
    </row>
    <row r="48" spans="6:9" x14ac:dyDescent="0.25">
      <c r="F48" s="141"/>
      <c r="G48" s="142"/>
      <c r="H48" s="142"/>
      <c r="I48" s="143"/>
    </row>
    <row r="49" spans="6:9" x14ac:dyDescent="0.25">
      <c r="F49" s="141"/>
      <c r="G49" s="142"/>
      <c r="H49" s="142"/>
      <c r="I49" s="143"/>
    </row>
    <row r="50" spans="6:9" x14ac:dyDescent="0.25">
      <c r="F50" s="141"/>
      <c r="G50" s="142"/>
      <c r="H50" s="142"/>
      <c r="I50" s="143"/>
    </row>
    <row r="51" spans="6:9" x14ac:dyDescent="0.25">
      <c r="F51" s="141"/>
      <c r="G51" s="142"/>
      <c r="H51" s="142"/>
      <c r="I51" s="143"/>
    </row>
    <row r="52" spans="6:9" x14ac:dyDescent="0.25">
      <c r="F52" s="141"/>
      <c r="G52" s="142"/>
      <c r="H52" s="142"/>
      <c r="I52" s="143"/>
    </row>
    <row r="53" spans="6:9" x14ac:dyDescent="0.25">
      <c r="F53" s="141"/>
      <c r="G53" s="142"/>
      <c r="H53" s="142"/>
      <c r="I53" s="143"/>
    </row>
    <row r="54" spans="6:9" x14ac:dyDescent="0.25">
      <c r="F54" s="141"/>
      <c r="G54" s="142"/>
      <c r="H54" s="142"/>
      <c r="I54" s="143"/>
    </row>
    <row r="55" spans="6:9" x14ac:dyDescent="0.25">
      <c r="F55" s="141"/>
      <c r="G55" s="142"/>
      <c r="H55" s="142"/>
      <c r="I55" s="143"/>
    </row>
    <row r="56" spans="6:9" x14ac:dyDescent="0.25">
      <c r="F56" s="141"/>
      <c r="G56" s="142"/>
      <c r="H56" s="142"/>
      <c r="I56" s="143"/>
    </row>
    <row r="57" spans="6:9" x14ac:dyDescent="0.25">
      <c r="F57" s="141"/>
      <c r="G57" s="142"/>
      <c r="H57" s="142"/>
      <c r="I57" s="143"/>
    </row>
    <row r="58" spans="6:9" x14ac:dyDescent="0.25">
      <c r="F58" s="141"/>
      <c r="G58" s="142"/>
      <c r="H58" s="142"/>
      <c r="I58" s="143"/>
    </row>
    <row r="59" spans="6:9" x14ac:dyDescent="0.25">
      <c r="F59" s="141"/>
      <c r="G59" s="142"/>
      <c r="H59" s="142"/>
      <c r="I59" s="143"/>
    </row>
    <row r="60" spans="6:9" x14ac:dyDescent="0.25">
      <c r="F60" s="141"/>
      <c r="G60" s="142"/>
      <c r="H60" s="142"/>
      <c r="I60" s="143"/>
    </row>
    <row r="61" spans="6:9" x14ac:dyDescent="0.25">
      <c r="F61" s="141"/>
      <c r="G61" s="142"/>
      <c r="H61" s="142"/>
      <c r="I61" s="143"/>
    </row>
    <row r="62" spans="6:9" x14ac:dyDescent="0.25">
      <c r="F62" s="141"/>
      <c r="G62" s="142"/>
      <c r="H62" s="142"/>
      <c r="I62" s="143"/>
    </row>
    <row r="63" spans="6:9" x14ac:dyDescent="0.25">
      <c r="F63" s="141"/>
      <c r="G63" s="142"/>
      <c r="H63" s="142"/>
      <c r="I63" s="143"/>
    </row>
    <row r="64" spans="6:9" x14ac:dyDescent="0.25">
      <c r="F64" s="141"/>
      <c r="G64" s="142"/>
      <c r="H64" s="142"/>
      <c r="I64" s="143"/>
    </row>
    <row r="65" spans="6:9" x14ac:dyDescent="0.25">
      <c r="F65" s="141"/>
      <c r="G65" s="142"/>
      <c r="H65" s="142"/>
      <c r="I65" s="143"/>
    </row>
    <row r="66" spans="6:9" x14ac:dyDescent="0.25">
      <c r="F66" s="141"/>
      <c r="G66" s="142"/>
      <c r="H66" s="142"/>
      <c r="I66" s="143"/>
    </row>
    <row r="67" spans="6:9" x14ac:dyDescent="0.25">
      <c r="F67" s="141"/>
      <c r="G67" s="142"/>
      <c r="H67" s="142"/>
      <c r="I67" s="143"/>
    </row>
    <row r="68" spans="6:9" x14ac:dyDescent="0.25">
      <c r="F68" s="141"/>
      <c r="G68" s="142"/>
      <c r="H68" s="142"/>
      <c r="I68" s="143"/>
    </row>
    <row r="69" spans="6:9" x14ac:dyDescent="0.25">
      <c r="F69" s="141"/>
      <c r="G69" s="142"/>
      <c r="H69" s="142"/>
      <c r="I69" s="143"/>
    </row>
    <row r="70" spans="6:9" x14ac:dyDescent="0.25">
      <c r="F70" s="141"/>
      <c r="G70" s="142"/>
      <c r="H70" s="142"/>
      <c r="I70" s="143"/>
    </row>
    <row r="71" spans="6:9" x14ac:dyDescent="0.25">
      <c r="F71" s="141"/>
      <c r="G71" s="142"/>
      <c r="H71" s="142"/>
      <c r="I71" s="143"/>
    </row>
    <row r="72" spans="6:9" x14ac:dyDescent="0.25">
      <c r="F72" s="141"/>
      <c r="G72" s="142"/>
      <c r="H72" s="142"/>
      <c r="I72" s="143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7"/>
  <sheetViews>
    <sheetView showGridLines="0" showZeros="0" zoomScale="90" zoomScaleNormal="90" workbookViewId="0">
      <selection activeCell="B37" sqref="B37:G45"/>
    </sheetView>
  </sheetViews>
  <sheetFormatPr defaultColWidth="9.08984375" defaultRowHeight="12.5" x14ac:dyDescent="0.25"/>
  <cols>
    <col min="1" max="1" width="4.453125" style="144" customWidth="1"/>
    <col min="2" max="2" width="11.54296875" style="144" customWidth="1"/>
    <col min="3" max="3" width="40.453125" style="144" customWidth="1"/>
    <col min="4" max="4" width="5.54296875" style="144" customWidth="1"/>
    <col min="5" max="5" width="8.54296875" style="190" customWidth="1"/>
    <col min="6" max="6" width="9.90625" style="144" customWidth="1"/>
    <col min="7" max="7" width="13.90625" style="144" customWidth="1"/>
    <col min="8" max="11" width="9.08984375" style="144"/>
    <col min="12" max="12" width="75.1796875" style="144" customWidth="1"/>
    <col min="13" max="13" width="45.1796875" style="144" customWidth="1"/>
    <col min="14" max="16384" width="9.08984375" style="144"/>
  </cols>
  <sheetData>
    <row r="1" spans="1:104" ht="15.5" x14ac:dyDescent="0.35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 x14ac:dyDescent="0.35">
      <c r="A2" s="145"/>
      <c r="B2" s="146"/>
      <c r="C2" s="147"/>
      <c r="D2" s="147"/>
      <c r="E2" s="148"/>
      <c r="F2" s="147"/>
      <c r="G2" s="147"/>
    </row>
    <row r="3" spans="1:104" ht="13.5" thickTop="1" x14ac:dyDescent="0.3">
      <c r="A3" s="218" t="s">
        <v>49</v>
      </c>
      <c r="B3" s="219"/>
      <c r="C3" s="95" t="str">
        <f>CONCATENATE(cislostavby," ",nazevstavby)</f>
        <v>Si_202407 Kavárna TELČ, rekonstrukce</v>
      </c>
      <c r="D3" s="96"/>
      <c r="E3" s="149" t="s">
        <v>66</v>
      </c>
      <c r="F3" s="150" t="str">
        <f>Rekapitulace!H1</f>
        <v>VZT 3</v>
      </c>
      <c r="G3" s="151"/>
    </row>
    <row r="4" spans="1:104" ht="13.5" thickBot="1" x14ac:dyDescent="0.35">
      <c r="A4" s="230" t="s">
        <v>51</v>
      </c>
      <c r="B4" s="221"/>
      <c r="C4" s="101" t="str">
        <f>CONCATENATE(cisloobjektu," ",nazevobjektu)</f>
        <v>SO 01 Stavba</v>
      </c>
      <c r="D4" s="102"/>
      <c r="E4" s="231" t="str">
        <f>Rekapitulace!G2</f>
        <v>Kavárna_vzduchotechnika</v>
      </c>
      <c r="F4" s="232"/>
      <c r="G4" s="233"/>
    </row>
    <row r="5" spans="1:104" ht="13" thickTop="1" x14ac:dyDescent="0.25">
      <c r="A5" s="152"/>
      <c r="B5" s="145"/>
      <c r="C5" s="145"/>
      <c r="D5" s="145"/>
      <c r="E5" s="153"/>
      <c r="F5" s="145"/>
      <c r="G5" s="154"/>
    </row>
    <row r="6" spans="1:104" x14ac:dyDescent="0.25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 ht="13" x14ac:dyDescent="0.3">
      <c r="A7" s="159" t="s">
        <v>74</v>
      </c>
      <c r="B7" s="160" t="s">
        <v>80</v>
      </c>
      <c r="C7" s="161" t="s">
        <v>81</v>
      </c>
      <c r="D7" s="162"/>
      <c r="E7" s="163"/>
      <c r="F7" s="163"/>
      <c r="G7" s="164"/>
      <c r="H7" s="165"/>
      <c r="I7" s="165"/>
      <c r="O7" s="166">
        <v>1</v>
      </c>
    </row>
    <row r="8" spans="1:104" x14ac:dyDescent="0.25">
      <c r="A8" s="167">
        <v>1</v>
      </c>
      <c r="B8" s="168" t="s">
        <v>82</v>
      </c>
      <c r="C8" s="169" t="s">
        <v>83</v>
      </c>
      <c r="D8" s="170" t="s">
        <v>84</v>
      </c>
      <c r="E8" s="171">
        <v>16.28</v>
      </c>
      <c r="F8" s="201"/>
      <c r="G8" s="172">
        <f>E8*F8</f>
        <v>0</v>
      </c>
      <c r="O8" s="166">
        <v>2</v>
      </c>
      <c r="AA8" s="144">
        <v>1</v>
      </c>
      <c r="AB8" s="144">
        <v>7</v>
      </c>
      <c r="AC8" s="144">
        <v>7</v>
      </c>
      <c r="AZ8" s="144">
        <v>2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3">
        <v>1</v>
      </c>
      <c r="CB8" s="173">
        <v>7</v>
      </c>
      <c r="CZ8" s="144">
        <v>0</v>
      </c>
    </row>
    <row r="9" spans="1:104" x14ac:dyDescent="0.25">
      <c r="A9" s="174"/>
      <c r="B9" s="176"/>
      <c r="C9" s="227" t="s">
        <v>85</v>
      </c>
      <c r="D9" s="228"/>
      <c r="E9" s="177">
        <v>4.7</v>
      </c>
      <c r="F9" s="178"/>
      <c r="G9" s="179"/>
      <c r="M9" s="175" t="s">
        <v>85</v>
      </c>
      <c r="O9" s="166"/>
    </row>
    <row r="10" spans="1:104" x14ac:dyDescent="0.25">
      <c r="A10" s="174"/>
      <c r="B10" s="176"/>
      <c r="C10" s="227" t="s">
        <v>86</v>
      </c>
      <c r="D10" s="228"/>
      <c r="E10" s="177">
        <v>1.83</v>
      </c>
      <c r="F10" s="178"/>
      <c r="G10" s="179"/>
      <c r="M10" s="175" t="s">
        <v>86</v>
      </c>
      <c r="O10" s="166"/>
    </row>
    <row r="11" spans="1:104" x14ac:dyDescent="0.25">
      <c r="A11" s="174"/>
      <c r="B11" s="176"/>
      <c r="C11" s="227" t="s">
        <v>87</v>
      </c>
      <c r="D11" s="228"/>
      <c r="E11" s="177">
        <v>6.75</v>
      </c>
      <c r="F11" s="178"/>
      <c r="G11" s="179"/>
      <c r="M11" s="175" t="s">
        <v>87</v>
      </c>
      <c r="O11" s="166"/>
    </row>
    <row r="12" spans="1:104" x14ac:dyDescent="0.25">
      <c r="A12" s="174"/>
      <c r="B12" s="176"/>
      <c r="C12" s="227" t="s">
        <v>88</v>
      </c>
      <c r="D12" s="228"/>
      <c r="E12" s="177">
        <v>2.1</v>
      </c>
      <c r="F12" s="178"/>
      <c r="G12" s="179"/>
      <c r="M12" s="175" t="s">
        <v>88</v>
      </c>
      <c r="O12" s="166"/>
    </row>
    <row r="13" spans="1:104" x14ac:dyDescent="0.25">
      <c r="A13" s="174"/>
      <c r="B13" s="176"/>
      <c r="C13" s="227" t="s">
        <v>89</v>
      </c>
      <c r="D13" s="228"/>
      <c r="E13" s="177">
        <v>0.9</v>
      </c>
      <c r="F13" s="178"/>
      <c r="G13" s="179"/>
      <c r="M13" s="175" t="s">
        <v>89</v>
      </c>
      <c r="O13" s="166"/>
    </row>
    <row r="14" spans="1:104" x14ac:dyDescent="0.25">
      <c r="A14" s="167">
        <v>2</v>
      </c>
      <c r="B14" s="168" t="s">
        <v>90</v>
      </c>
      <c r="C14" s="169" t="s">
        <v>91</v>
      </c>
      <c r="D14" s="170" t="s">
        <v>92</v>
      </c>
      <c r="E14" s="171">
        <v>8</v>
      </c>
      <c r="F14" s="201"/>
      <c r="G14" s="172">
        <f t="shared" ref="G14:G20" si="0">E14*F14</f>
        <v>0</v>
      </c>
      <c r="O14" s="166">
        <v>2</v>
      </c>
      <c r="AA14" s="144">
        <v>1</v>
      </c>
      <c r="AB14" s="144">
        <v>7</v>
      </c>
      <c r="AC14" s="144">
        <v>7</v>
      </c>
      <c r="AZ14" s="144">
        <v>2</v>
      </c>
      <c r="BA14" s="144">
        <f t="shared" ref="BA14:BA20" si="1">IF(AZ14=1,G14,0)</f>
        <v>0</v>
      </c>
      <c r="BB14" s="144">
        <f t="shared" ref="BB14:BB20" si="2">IF(AZ14=2,G14,0)</f>
        <v>0</v>
      </c>
      <c r="BC14" s="144">
        <f t="shared" ref="BC14:BC20" si="3">IF(AZ14=3,G14,0)</f>
        <v>0</v>
      </c>
      <c r="BD14" s="144">
        <f t="shared" ref="BD14:BD20" si="4">IF(AZ14=4,G14,0)</f>
        <v>0</v>
      </c>
      <c r="BE14" s="144">
        <f t="shared" ref="BE14:BE20" si="5">IF(AZ14=5,G14,0)</f>
        <v>0</v>
      </c>
      <c r="CA14" s="173">
        <v>1</v>
      </c>
      <c r="CB14" s="173">
        <v>7</v>
      </c>
      <c r="CZ14" s="144">
        <v>0</v>
      </c>
    </row>
    <row r="15" spans="1:104" x14ac:dyDescent="0.25">
      <c r="A15" s="167">
        <v>3</v>
      </c>
      <c r="B15" s="168" t="s">
        <v>93</v>
      </c>
      <c r="C15" s="169" t="s">
        <v>94</v>
      </c>
      <c r="D15" s="170" t="s">
        <v>92</v>
      </c>
      <c r="E15" s="171">
        <v>5</v>
      </c>
      <c r="F15" s="201"/>
      <c r="G15" s="172">
        <f t="shared" si="0"/>
        <v>0</v>
      </c>
      <c r="O15" s="166">
        <v>2</v>
      </c>
      <c r="AA15" s="144">
        <v>1</v>
      </c>
      <c r="AB15" s="144">
        <v>7</v>
      </c>
      <c r="AC15" s="144">
        <v>7</v>
      </c>
      <c r="AZ15" s="144">
        <v>2</v>
      </c>
      <c r="BA15" s="144">
        <f t="shared" si="1"/>
        <v>0</v>
      </c>
      <c r="BB15" s="144">
        <f t="shared" si="2"/>
        <v>0</v>
      </c>
      <c r="BC15" s="144">
        <f t="shared" si="3"/>
        <v>0</v>
      </c>
      <c r="BD15" s="144">
        <f t="shared" si="4"/>
        <v>0</v>
      </c>
      <c r="BE15" s="144">
        <f t="shared" si="5"/>
        <v>0</v>
      </c>
      <c r="CA15" s="173">
        <v>1</v>
      </c>
      <c r="CB15" s="173">
        <v>7</v>
      </c>
      <c r="CZ15" s="144">
        <v>0</v>
      </c>
    </row>
    <row r="16" spans="1:104" x14ac:dyDescent="0.25">
      <c r="A16" s="167">
        <v>4</v>
      </c>
      <c r="B16" s="168" t="s">
        <v>95</v>
      </c>
      <c r="C16" s="169" t="s">
        <v>96</v>
      </c>
      <c r="D16" s="170" t="s">
        <v>92</v>
      </c>
      <c r="E16" s="171">
        <v>1</v>
      </c>
      <c r="F16" s="201"/>
      <c r="G16" s="172">
        <f t="shared" si="0"/>
        <v>0</v>
      </c>
      <c r="O16" s="166">
        <v>2</v>
      </c>
      <c r="AA16" s="144">
        <v>1</v>
      </c>
      <c r="AB16" s="144">
        <v>7</v>
      </c>
      <c r="AC16" s="144">
        <v>7</v>
      </c>
      <c r="AZ16" s="144">
        <v>2</v>
      </c>
      <c r="BA16" s="144">
        <f t="shared" si="1"/>
        <v>0</v>
      </c>
      <c r="BB16" s="144">
        <f t="shared" si="2"/>
        <v>0</v>
      </c>
      <c r="BC16" s="144">
        <f t="shared" si="3"/>
        <v>0</v>
      </c>
      <c r="BD16" s="144">
        <f t="shared" si="4"/>
        <v>0</v>
      </c>
      <c r="BE16" s="144">
        <f t="shared" si="5"/>
        <v>0</v>
      </c>
      <c r="CA16" s="173">
        <v>1</v>
      </c>
      <c r="CB16" s="173">
        <v>7</v>
      </c>
      <c r="CZ16" s="144">
        <v>0</v>
      </c>
    </row>
    <row r="17" spans="1:104" x14ac:dyDescent="0.25">
      <c r="A17" s="167">
        <v>5</v>
      </c>
      <c r="B17" s="168" t="s">
        <v>97</v>
      </c>
      <c r="C17" s="169" t="s">
        <v>98</v>
      </c>
      <c r="D17" s="170" t="s">
        <v>92</v>
      </c>
      <c r="E17" s="171">
        <v>6</v>
      </c>
      <c r="F17" s="201"/>
      <c r="G17" s="172">
        <f t="shared" si="0"/>
        <v>0</v>
      </c>
      <c r="O17" s="166">
        <v>2</v>
      </c>
      <c r="AA17" s="144">
        <v>1</v>
      </c>
      <c r="AB17" s="144">
        <v>7</v>
      </c>
      <c r="AC17" s="144">
        <v>7</v>
      </c>
      <c r="AZ17" s="144">
        <v>2</v>
      </c>
      <c r="BA17" s="144">
        <f t="shared" si="1"/>
        <v>0</v>
      </c>
      <c r="BB17" s="144">
        <f t="shared" si="2"/>
        <v>0</v>
      </c>
      <c r="BC17" s="144">
        <f t="shared" si="3"/>
        <v>0</v>
      </c>
      <c r="BD17" s="144">
        <f t="shared" si="4"/>
        <v>0</v>
      </c>
      <c r="BE17" s="144">
        <f t="shared" si="5"/>
        <v>0</v>
      </c>
      <c r="CA17" s="173">
        <v>1</v>
      </c>
      <c r="CB17" s="173">
        <v>7</v>
      </c>
      <c r="CZ17" s="144">
        <v>0</v>
      </c>
    </row>
    <row r="18" spans="1:104" x14ac:dyDescent="0.25">
      <c r="A18" s="167">
        <v>6</v>
      </c>
      <c r="B18" s="168" t="s">
        <v>99</v>
      </c>
      <c r="C18" s="169" t="s">
        <v>100</v>
      </c>
      <c r="D18" s="170" t="s">
        <v>92</v>
      </c>
      <c r="E18" s="171">
        <v>6</v>
      </c>
      <c r="F18" s="201"/>
      <c r="G18" s="172">
        <f t="shared" si="0"/>
        <v>0</v>
      </c>
      <c r="O18" s="166">
        <v>2</v>
      </c>
      <c r="AA18" s="144">
        <v>1</v>
      </c>
      <c r="AB18" s="144">
        <v>7</v>
      </c>
      <c r="AC18" s="144">
        <v>7</v>
      </c>
      <c r="AZ18" s="144">
        <v>2</v>
      </c>
      <c r="BA18" s="144">
        <f t="shared" si="1"/>
        <v>0</v>
      </c>
      <c r="BB18" s="144">
        <f t="shared" si="2"/>
        <v>0</v>
      </c>
      <c r="BC18" s="144">
        <f t="shared" si="3"/>
        <v>0</v>
      </c>
      <c r="BD18" s="144">
        <f t="shared" si="4"/>
        <v>0</v>
      </c>
      <c r="BE18" s="144">
        <f t="shared" si="5"/>
        <v>0</v>
      </c>
      <c r="CA18" s="173">
        <v>1</v>
      </c>
      <c r="CB18" s="173">
        <v>7</v>
      </c>
      <c r="CZ18" s="144">
        <v>0</v>
      </c>
    </row>
    <row r="19" spans="1:104" x14ac:dyDescent="0.25">
      <c r="A19" s="167">
        <v>7</v>
      </c>
      <c r="B19" s="168" t="s">
        <v>101</v>
      </c>
      <c r="C19" s="169" t="s">
        <v>102</v>
      </c>
      <c r="D19" s="170" t="s">
        <v>103</v>
      </c>
      <c r="E19" s="171">
        <v>1</v>
      </c>
      <c r="F19" s="201"/>
      <c r="G19" s="172">
        <f t="shared" si="0"/>
        <v>0</v>
      </c>
      <c r="O19" s="166">
        <v>2</v>
      </c>
      <c r="AA19" s="144">
        <v>1</v>
      </c>
      <c r="AB19" s="144">
        <v>7</v>
      </c>
      <c r="AC19" s="144">
        <v>7</v>
      </c>
      <c r="AZ19" s="144">
        <v>2</v>
      </c>
      <c r="BA19" s="144">
        <f t="shared" si="1"/>
        <v>0</v>
      </c>
      <c r="BB19" s="144">
        <f t="shared" si="2"/>
        <v>0</v>
      </c>
      <c r="BC19" s="144">
        <f t="shared" si="3"/>
        <v>0</v>
      </c>
      <c r="BD19" s="144">
        <f t="shared" si="4"/>
        <v>0</v>
      </c>
      <c r="BE19" s="144">
        <f t="shared" si="5"/>
        <v>0</v>
      </c>
      <c r="CA19" s="173">
        <v>1</v>
      </c>
      <c r="CB19" s="173">
        <v>7</v>
      </c>
      <c r="CZ19" s="144">
        <v>0</v>
      </c>
    </row>
    <row r="20" spans="1:104" x14ac:dyDescent="0.25">
      <c r="A20" s="167">
        <v>8</v>
      </c>
      <c r="B20" s="168" t="s">
        <v>104</v>
      </c>
      <c r="C20" s="169" t="s">
        <v>105</v>
      </c>
      <c r="D20" s="170" t="s">
        <v>84</v>
      </c>
      <c r="E20" s="171">
        <v>17</v>
      </c>
      <c r="F20" s="201"/>
      <c r="G20" s="172">
        <f t="shared" si="0"/>
        <v>0</v>
      </c>
      <c r="O20" s="166">
        <v>2</v>
      </c>
      <c r="AA20" s="144">
        <v>12</v>
      </c>
      <c r="AB20" s="144">
        <v>0</v>
      </c>
      <c r="AC20" s="144">
        <v>38</v>
      </c>
      <c r="AZ20" s="144">
        <v>2</v>
      </c>
      <c r="BA20" s="144">
        <f t="shared" si="1"/>
        <v>0</v>
      </c>
      <c r="BB20" s="144">
        <f t="shared" si="2"/>
        <v>0</v>
      </c>
      <c r="BC20" s="144">
        <f t="shared" si="3"/>
        <v>0</v>
      </c>
      <c r="BD20" s="144">
        <f t="shared" si="4"/>
        <v>0</v>
      </c>
      <c r="BE20" s="144">
        <f t="shared" si="5"/>
        <v>0</v>
      </c>
      <c r="CA20" s="173">
        <v>12</v>
      </c>
      <c r="CB20" s="173">
        <v>0</v>
      </c>
      <c r="CZ20" s="144">
        <v>0</v>
      </c>
    </row>
    <row r="21" spans="1:104" x14ac:dyDescent="0.25">
      <c r="A21" s="174"/>
      <c r="B21" s="176"/>
      <c r="C21" s="227" t="s">
        <v>106</v>
      </c>
      <c r="D21" s="228"/>
      <c r="E21" s="177">
        <v>11</v>
      </c>
      <c r="F21" s="178"/>
      <c r="G21" s="179"/>
      <c r="M21" s="175" t="s">
        <v>106</v>
      </c>
      <c r="O21" s="166"/>
    </row>
    <row r="22" spans="1:104" x14ac:dyDescent="0.25">
      <c r="A22" s="174"/>
      <c r="B22" s="176"/>
      <c r="C22" s="227" t="s">
        <v>107</v>
      </c>
      <c r="D22" s="228"/>
      <c r="E22" s="177">
        <v>6</v>
      </c>
      <c r="F22" s="178"/>
      <c r="G22" s="179"/>
      <c r="M22" s="175" t="s">
        <v>107</v>
      </c>
      <c r="O22" s="166"/>
    </row>
    <row r="23" spans="1:104" x14ac:dyDescent="0.25">
      <c r="A23" s="167">
        <v>9</v>
      </c>
      <c r="B23" s="168" t="s">
        <v>108</v>
      </c>
      <c r="C23" s="169" t="s">
        <v>109</v>
      </c>
      <c r="D23" s="170" t="s">
        <v>103</v>
      </c>
      <c r="E23" s="171">
        <v>1</v>
      </c>
      <c r="F23" s="201"/>
      <c r="G23" s="172">
        <f>E23*F23</f>
        <v>0</v>
      </c>
      <c r="O23" s="166">
        <v>2</v>
      </c>
      <c r="AA23" s="144">
        <v>12</v>
      </c>
      <c r="AB23" s="144">
        <v>0</v>
      </c>
      <c r="AC23" s="144">
        <v>39</v>
      </c>
      <c r="AZ23" s="144">
        <v>2</v>
      </c>
      <c r="BA23" s="144">
        <f>IF(AZ23=1,G23,0)</f>
        <v>0</v>
      </c>
      <c r="BB23" s="144">
        <f>IF(AZ23=2,G23,0)</f>
        <v>0</v>
      </c>
      <c r="BC23" s="144">
        <f>IF(AZ23=3,G23,0)</f>
        <v>0</v>
      </c>
      <c r="BD23" s="144">
        <f>IF(AZ23=4,G23,0)</f>
        <v>0</v>
      </c>
      <c r="BE23" s="144">
        <f>IF(AZ23=5,G23,0)</f>
        <v>0</v>
      </c>
      <c r="CA23" s="173">
        <v>12</v>
      </c>
      <c r="CB23" s="173">
        <v>0</v>
      </c>
      <c r="CZ23" s="144">
        <v>0</v>
      </c>
    </row>
    <row r="24" spans="1:104" x14ac:dyDescent="0.25">
      <c r="A24" s="174"/>
      <c r="B24" s="176"/>
      <c r="C24" s="227" t="s">
        <v>110</v>
      </c>
      <c r="D24" s="228"/>
      <c r="E24" s="177">
        <v>1</v>
      </c>
      <c r="F24" s="178"/>
      <c r="G24" s="179"/>
      <c r="M24" s="175" t="s">
        <v>110</v>
      </c>
      <c r="O24" s="166"/>
    </row>
    <row r="25" spans="1:104" x14ac:dyDescent="0.25">
      <c r="A25" s="167">
        <v>10</v>
      </c>
      <c r="B25" s="168" t="s">
        <v>111</v>
      </c>
      <c r="C25" s="169" t="s">
        <v>112</v>
      </c>
      <c r="D25" s="170" t="s">
        <v>92</v>
      </c>
      <c r="E25" s="171">
        <v>8</v>
      </c>
      <c r="F25" s="201"/>
      <c r="G25" s="172">
        <f>E25*F25</f>
        <v>0</v>
      </c>
      <c r="O25" s="166">
        <v>2</v>
      </c>
      <c r="AA25" s="144">
        <v>3</v>
      </c>
      <c r="AB25" s="144">
        <v>1</v>
      </c>
      <c r="AC25" s="144" t="s">
        <v>111</v>
      </c>
      <c r="AZ25" s="144">
        <v>2</v>
      </c>
      <c r="BA25" s="144">
        <f>IF(AZ25=1,G25,0)</f>
        <v>0</v>
      </c>
      <c r="BB25" s="144">
        <f>IF(AZ25=2,G25,0)</f>
        <v>0</v>
      </c>
      <c r="BC25" s="144">
        <f>IF(AZ25=3,G25,0)</f>
        <v>0</v>
      </c>
      <c r="BD25" s="144">
        <f>IF(AZ25=4,G25,0)</f>
        <v>0</v>
      </c>
      <c r="BE25" s="144">
        <f>IF(AZ25=5,G25,0)</f>
        <v>0</v>
      </c>
      <c r="CA25" s="173">
        <v>3</v>
      </c>
      <c r="CB25" s="173">
        <v>1</v>
      </c>
      <c r="CZ25" s="144">
        <v>0</v>
      </c>
    </row>
    <row r="26" spans="1:104" x14ac:dyDescent="0.25">
      <c r="A26" s="167">
        <v>11</v>
      </c>
      <c r="B26" s="168" t="s">
        <v>113</v>
      </c>
      <c r="C26" s="169" t="s">
        <v>114</v>
      </c>
      <c r="D26" s="170" t="s">
        <v>92</v>
      </c>
      <c r="E26" s="171">
        <v>5</v>
      </c>
      <c r="F26" s="201"/>
      <c r="G26" s="172">
        <f>E26*F26</f>
        <v>0</v>
      </c>
      <c r="O26" s="166">
        <v>2</v>
      </c>
      <c r="AA26" s="144">
        <v>3</v>
      </c>
      <c r="AB26" s="144">
        <v>1</v>
      </c>
      <c r="AC26" s="144" t="s">
        <v>113</v>
      </c>
      <c r="AZ26" s="144">
        <v>2</v>
      </c>
      <c r="BA26" s="144">
        <f>IF(AZ26=1,G26,0)</f>
        <v>0</v>
      </c>
      <c r="BB26" s="144">
        <f>IF(AZ26=2,G26,0)</f>
        <v>0</v>
      </c>
      <c r="BC26" s="144">
        <f>IF(AZ26=3,G26,0)</f>
        <v>0</v>
      </c>
      <c r="BD26" s="144">
        <f>IF(AZ26=4,G26,0)</f>
        <v>0</v>
      </c>
      <c r="BE26" s="144">
        <f>IF(AZ26=5,G26,0)</f>
        <v>0</v>
      </c>
      <c r="CA26" s="173">
        <v>3</v>
      </c>
      <c r="CB26" s="173">
        <v>1</v>
      </c>
      <c r="CZ26" s="144">
        <v>0</v>
      </c>
    </row>
    <row r="27" spans="1:104" x14ac:dyDescent="0.25">
      <c r="A27" s="167">
        <v>12</v>
      </c>
      <c r="B27" s="168" t="s">
        <v>115</v>
      </c>
      <c r="C27" s="169" t="s">
        <v>116</v>
      </c>
      <c r="D27" s="170" t="s">
        <v>92</v>
      </c>
      <c r="E27" s="171">
        <v>6</v>
      </c>
      <c r="F27" s="201"/>
      <c r="G27" s="172">
        <f>E27*F27</f>
        <v>0</v>
      </c>
      <c r="O27" s="166">
        <v>2</v>
      </c>
      <c r="AA27" s="144">
        <v>3</v>
      </c>
      <c r="AB27" s="144">
        <v>1</v>
      </c>
      <c r="AC27" s="144" t="s">
        <v>115</v>
      </c>
      <c r="AZ27" s="144">
        <v>2</v>
      </c>
      <c r="BA27" s="144">
        <f>IF(AZ27=1,G27,0)</f>
        <v>0</v>
      </c>
      <c r="BB27" s="144">
        <f>IF(AZ27=2,G27,0)</f>
        <v>0</v>
      </c>
      <c r="BC27" s="144">
        <f>IF(AZ27=3,G27,0)</f>
        <v>0</v>
      </c>
      <c r="BD27" s="144">
        <f>IF(AZ27=4,G27,0)</f>
        <v>0</v>
      </c>
      <c r="BE27" s="144">
        <f>IF(AZ27=5,G27,0)</f>
        <v>0</v>
      </c>
      <c r="CA27" s="173">
        <v>3</v>
      </c>
      <c r="CB27" s="173">
        <v>1</v>
      </c>
      <c r="CZ27" s="144">
        <v>0</v>
      </c>
    </row>
    <row r="28" spans="1:104" x14ac:dyDescent="0.25">
      <c r="A28" s="174"/>
      <c r="B28" s="176"/>
      <c r="C28" s="227" t="s">
        <v>117</v>
      </c>
      <c r="D28" s="228"/>
      <c r="E28" s="177">
        <v>6</v>
      </c>
      <c r="F28" s="178"/>
      <c r="G28" s="179"/>
      <c r="M28" s="175" t="s">
        <v>117</v>
      </c>
      <c r="O28" s="166"/>
    </row>
    <row r="29" spans="1:104" x14ac:dyDescent="0.25">
      <c r="A29" s="167">
        <v>13</v>
      </c>
      <c r="B29" s="168" t="s">
        <v>118</v>
      </c>
      <c r="C29" s="169" t="s">
        <v>119</v>
      </c>
      <c r="D29" s="170" t="s">
        <v>92</v>
      </c>
      <c r="E29" s="171">
        <v>15</v>
      </c>
      <c r="F29" s="201"/>
      <c r="G29" s="172">
        <f>E29*F29</f>
        <v>0</v>
      </c>
      <c r="O29" s="166">
        <v>2</v>
      </c>
      <c r="AA29" s="144">
        <v>3</v>
      </c>
      <c r="AB29" s="144">
        <v>1</v>
      </c>
      <c r="AC29" s="144" t="s">
        <v>118</v>
      </c>
      <c r="AZ29" s="144">
        <v>2</v>
      </c>
      <c r="BA29" s="144">
        <f>IF(AZ29=1,G29,0)</f>
        <v>0</v>
      </c>
      <c r="BB29" s="144">
        <f>IF(AZ29=2,G29,0)</f>
        <v>0</v>
      </c>
      <c r="BC29" s="144">
        <f>IF(AZ29=3,G29,0)</f>
        <v>0</v>
      </c>
      <c r="BD29" s="144">
        <f>IF(AZ29=4,G29,0)</f>
        <v>0</v>
      </c>
      <c r="BE29" s="144">
        <f>IF(AZ29=5,G29,0)</f>
        <v>0</v>
      </c>
      <c r="CA29" s="173">
        <v>3</v>
      </c>
      <c r="CB29" s="173">
        <v>1</v>
      </c>
      <c r="CZ29" s="144">
        <v>0</v>
      </c>
    </row>
    <row r="30" spans="1:104" x14ac:dyDescent="0.25">
      <c r="A30" s="167">
        <v>14</v>
      </c>
      <c r="B30" s="168" t="s">
        <v>120</v>
      </c>
      <c r="C30" s="169" t="s">
        <v>121</v>
      </c>
      <c r="D30" s="170" t="s">
        <v>92</v>
      </c>
      <c r="E30" s="171">
        <v>2</v>
      </c>
      <c r="F30" s="201"/>
      <c r="G30" s="172">
        <f>E30*F30</f>
        <v>0</v>
      </c>
      <c r="O30" s="166">
        <v>2</v>
      </c>
      <c r="AA30" s="144">
        <v>3</v>
      </c>
      <c r="AB30" s="144">
        <v>1</v>
      </c>
      <c r="AC30" s="144" t="s">
        <v>120</v>
      </c>
      <c r="AZ30" s="144">
        <v>2</v>
      </c>
      <c r="BA30" s="144">
        <f>IF(AZ30=1,G30,0)</f>
        <v>0</v>
      </c>
      <c r="BB30" s="144">
        <f>IF(AZ30=2,G30,0)</f>
        <v>0</v>
      </c>
      <c r="BC30" s="144">
        <f>IF(AZ30=3,G30,0)</f>
        <v>0</v>
      </c>
      <c r="BD30" s="144">
        <f>IF(AZ30=4,G30,0)</f>
        <v>0</v>
      </c>
      <c r="BE30" s="144">
        <f>IF(AZ30=5,G30,0)</f>
        <v>0</v>
      </c>
      <c r="CA30" s="173">
        <v>3</v>
      </c>
      <c r="CB30" s="173">
        <v>1</v>
      </c>
      <c r="CZ30" s="144">
        <v>0</v>
      </c>
    </row>
    <row r="31" spans="1:104" ht="20" x14ac:dyDescent="0.25">
      <c r="A31" s="167">
        <v>15</v>
      </c>
      <c r="B31" s="168" t="s">
        <v>122</v>
      </c>
      <c r="C31" s="169" t="s">
        <v>123</v>
      </c>
      <c r="D31" s="170" t="s">
        <v>92</v>
      </c>
      <c r="E31" s="171">
        <v>6</v>
      </c>
      <c r="F31" s="201"/>
      <c r="G31" s="172">
        <f>E31*F31</f>
        <v>0</v>
      </c>
      <c r="O31" s="166">
        <v>2</v>
      </c>
      <c r="AA31" s="144">
        <v>3</v>
      </c>
      <c r="AB31" s="144">
        <v>1</v>
      </c>
      <c r="AC31" s="144" t="s">
        <v>122</v>
      </c>
      <c r="AZ31" s="144">
        <v>2</v>
      </c>
      <c r="BA31" s="144">
        <f>IF(AZ31=1,G31,0)</f>
        <v>0</v>
      </c>
      <c r="BB31" s="144">
        <f>IF(AZ31=2,G31,0)</f>
        <v>0</v>
      </c>
      <c r="BC31" s="144">
        <f>IF(AZ31=3,G31,0)</f>
        <v>0</v>
      </c>
      <c r="BD31" s="144">
        <f>IF(AZ31=4,G31,0)</f>
        <v>0</v>
      </c>
      <c r="BE31" s="144">
        <f>IF(AZ31=5,G31,0)</f>
        <v>0</v>
      </c>
      <c r="CA31" s="173">
        <v>3</v>
      </c>
      <c r="CB31" s="173">
        <v>1</v>
      </c>
      <c r="CZ31" s="144">
        <v>0</v>
      </c>
    </row>
    <row r="32" spans="1:104" x14ac:dyDescent="0.25">
      <c r="A32" s="167">
        <v>16</v>
      </c>
      <c r="B32" s="168" t="s">
        <v>124</v>
      </c>
      <c r="C32" s="169" t="s">
        <v>125</v>
      </c>
      <c r="D32" s="170" t="s">
        <v>92</v>
      </c>
      <c r="E32" s="171">
        <v>15</v>
      </c>
      <c r="F32" s="201"/>
      <c r="G32" s="172">
        <f>E32*F32</f>
        <v>0</v>
      </c>
      <c r="O32" s="166">
        <v>2</v>
      </c>
      <c r="AA32" s="144">
        <v>3</v>
      </c>
      <c r="AB32" s="144">
        <v>1</v>
      </c>
      <c r="AC32" s="144" t="s">
        <v>124</v>
      </c>
      <c r="AZ32" s="144">
        <v>2</v>
      </c>
      <c r="BA32" s="144">
        <f>IF(AZ32=1,G32,0)</f>
        <v>0</v>
      </c>
      <c r="BB32" s="144">
        <f>IF(AZ32=2,G32,0)</f>
        <v>0</v>
      </c>
      <c r="BC32" s="144">
        <f>IF(AZ32=3,G32,0)</f>
        <v>0</v>
      </c>
      <c r="BD32" s="144">
        <f>IF(AZ32=4,G32,0)</f>
        <v>0</v>
      </c>
      <c r="BE32" s="144">
        <f>IF(AZ32=5,G32,0)</f>
        <v>0</v>
      </c>
      <c r="CA32" s="173">
        <v>3</v>
      </c>
      <c r="CB32" s="173">
        <v>1</v>
      </c>
      <c r="CZ32" s="144">
        <v>0</v>
      </c>
    </row>
    <row r="33" spans="1:104" x14ac:dyDescent="0.25">
      <c r="A33" s="167">
        <v>17</v>
      </c>
      <c r="B33" s="168" t="s">
        <v>126</v>
      </c>
      <c r="C33" s="169" t="s">
        <v>127</v>
      </c>
      <c r="D33" s="170" t="s">
        <v>92</v>
      </c>
      <c r="E33" s="171">
        <v>2</v>
      </c>
      <c r="F33" s="201"/>
      <c r="G33" s="172">
        <f>E33*F33</f>
        <v>0</v>
      </c>
      <c r="O33" s="166">
        <v>2</v>
      </c>
      <c r="AA33" s="144">
        <v>3</v>
      </c>
      <c r="AB33" s="144">
        <v>1</v>
      </c>
      <c r="AC33" s="144" t="s">
        <v>126</v>
      </c>
      <c r="AZ33" s="144">
        <v>2</v>
      </c>
      <c r="BA33" s="144">
        <f>IF(AZ33=1,G33,0)</f>
        <v>0</v>
      </c>
      <c r="BB33" s="144">
        <f>IF(AZ33=2,G33,0)</f>
        <v>0</v>
      </c>
      <c r="BC33" s="144">
        <f>IF(AZ33=3,G33,0)</f>
        <v>0</v>
      </c>
      <c r="BD33" s="144">
        <f>IF(AZ33=4,G33,0)</f>
        <v>0</v>
      </c>
      <c r="BE33" s="144">
        <f>IF(AZ33=5,G33,0)</f>
        <v>0</v>
      </c>
      <c r="CA33" s="173">
        <v>3</v>
      </c>
      <c r="CB33" s="173">
        <v>1</v>
      </c>
      <c r="CZ33" s="144">
        <v>0</v>
      </c>
    </row>
    <row r="34" spans="1:104" x14ac:dyDescent="0.25">
      <c r="A34" s="174"/>
      <c r="B34" s="176"/>
      <c r="C34" s="227" t="s">
        <v>128</v>
      </c>
      <c r="D34" s="228"/>
      <c r="E34" s="177">
        <v>2</v>
      </c>
      <c r="F34" s="178"/>
      <c r="G34" s="179"/>
      <c r="M34" s="175" t="s">
        <v>128</v>
      </c>
      <c r="O34" s="166"/>
    </row>
    <row r="35" spans="1:104" x14ac:dyDescent="0.25">
      <c r="A35" s="167">
        <v>18</v>
      </c>
      <c r="B35" s="168" t="s">
        <v>129</v>
      </c>
      <c r="C35" s="169" t="s">
        <v>130</v>
      </c>
      <c r="D35" s="170" t="s">
        <v>92</v>
      </c>
      <c r="E35" s="171">
        <v>6</v>
      </c>
      <c r="F35" s="201"/>
      <c r="G35" s="172">
        <f>E35*F35</f>
        <v>0</v>
      </c>
      <c r="O35" s="166">
        <v>2</v>
      </c>
      <c r="AA35" s="144">
        <v>3</v>
      </c>
      <c r="AB35" s="144">
        <v>1</v>
      </c>
      <c r="AC35" s="144" t="s">
        <v>129</v>
      </c>
      <c r="AZ35" s="144">
        <v>2</v>
      </c>
      <c r="BA35" s="144">
        <f>IF(AZ35=1,G35,0)</f>
        <v>0</v>
      </c>
      <c r="BB35" s="144">
        <f>IF(AZ35=2,G35,0)</f>
        <v>0</v>
      </c>
      <c r="BC35" s="144">
        <f>IF(AZ35=3,G35,0)</f>
        <v>0</v>
      </c>
      <c r="BD35" s="144">
        <f>IF(AZ35=4,G35,0)</f>
        <v>0</v>
      </c>
      <c r="BE35" s="144">
        <f>IF(AZ35=5,G35,0)</f>
        <v>0</v>
      </c>
      <c r="CA35" s="173">
        <v>3</v>
      </c>
      <c r="CB35" s="173">
        <v>1</v>
      </c>
      <c r="CZ35" s="144">
        <v>0</v>
      </c>
    </row>
    <row r="36" spans="1:104" x14ac:dyDescent="0.25">
      <c r="A36" s="174"/>
      <c r="B36" s="176"/>
      <c r="C36" s="227" t="s">
        <v>131</v>
      </c>
      <c r="D36" s="228"/>
      <c r="E36" s="177">
        <v>6</v>
      </c>
      <c r="F36" s="178"/>
      <c r="G36" s="179"/>
      <c r="M36" s="175" t="s">
        <v>131</v>
      </c>
      <c r="O36" s="166"/>
    </row>
    <row r="37" spans="1:104" x14ac:dyDescent="0.25">
      <c r="A37" s="167">
        <v>19</v>
      </c>
      <c r="B37" s="168" t="s">
        <v>132</v>
      </c>
      <c r="C37" s="169" t="s">
        <v>133</v>
      </c>
      <c r="D37" s="170" t="s">
        <v>92</v>
      </c>
      <c r="E37" s="171">
        <v>1</v>
      </c>
      <c r="F37" s="201"/>
      <c r="G37" s="172">
        <f>E37*F37</f>
        <v>0</v>
      </c>
      <c r="O37" s="166">
        <v>2</v>
      </c>
      <c r="AA37" s="144">
        <v>3</v>
      </c>
      <c r="AB37" s="144">
        <v>1</v>
      </c>
      <c r="AC37" s="144" t="s">
        <v>132</v>
      </c>
      <c r="AZ37" s="144">
        <v>2</v>
      </c>
      <c r="BA37" s="144">
        <f>IF(AZ37=1,G37,0)</f>
        <v>0</v>
      </c>
      <c r="BB37" s="144">
        <f>IF(AZ37=2,G37,0)</f>
        <v>0</v>
      </c>
      <c r="BC37" s="144">
        <f>IF(AZ37=3,G37,0)</f>
        <v>0</v>
      </c>
      <c r="BD37" s="144">
        <f>IF(AZ37=4,G37,0)</f>
        <v>0</v>
      </c>
      <c r="BE37" s="144">
        <f>IF(AZ37=5,G37,0)</f>
        <v>0</v>
      </c>
      <c r="CA37" s="173">
        <v>3</v>
      </c>
      <c r="CB37" s="173">
        <v>1</v>
      </c>
      <c r="CZ37" s="144">
        <v>0</v>
      </c>
    </row>
    <row r="38" spans="1:104" x14ac:dyDescent="0.25">
      <c r="A38" s="174"/>
      <c r="B38" s="176"/>
      <c r="C38" s="227" t="s">
        <v>134</v>
      </c>
      <c r="D38" s="228"/>
      <c r="E38" s="177">
        <v>1</v>
      </c>
      <c r="F38" s="178"/>
      <c r="G38" s="179"/>
      <c r="M38" s="175" t="s">
        <v>134</v>
      </c>
      <c r="O38" s="166"/>
    </row>
    <row r="39" spans="1:104" x14ac:dyDescent="0.25">
      <c r="A39" s="167">
        <v>20</v>
      </c>
      <c r="B39" s="168" t="s">
        <v>135</v>
      </c>
      <c r="C39" s="169" t="s">
        <v>136</v>
      </c>
      <c r="D39" s="170" t="s">
        <v>92</v>
      </c>
      <c r="E39" s="171">
        <v>6</v>
      </c>
      <c r="F39" s="201"/>
      <c r="G39" s="172">
        <f>E39*F39</f>
        <v>0</v>
      </c>
      <c r="O39" s="166">
        <v>2</v>
      </c>
      <c r="AA39" s="144">
        <v>3</v>
      </c>
      <c r="AB39" s="144">
        <v>7</v>
      </c>
      <c r="AC39" s="144" t="s">
        <v>135</v>
      </c>
      <c r="AZ39" s="144">
        <v>2</v>
      </c>
      <c r="BA39" s="144">
        <f>IF(AZ39=1,G39,0)</f>
        <v>0</v>
      </c>
      <c r="BB39" s="144">
        <f>IF(AZ39=2,G39,0)</f>
        <v>0</v>
      </c>
      <c r="BC39" s="144">
        <f>IF(AZ39=3,G39,0)</f>
        <v>0</v>
      </c>
      <c r="BD39" s="144">
        <f>IF(AZ39=4,G39,0)</f>
        <v>0</v>
      </c>
      <c r="BE39" s="144">
        <f>IF(AZ39=5,G39,0)</f>
        <v>0</v>
      </c>
      <c r="CA39" s="173">
        <v>3</v>
      </c>
      <c r="CB39" s="173">
        <v>7</v>
      </c>
      <c r="CZ39" s="144">
        <v>0</v>
      </c>
    </row>
    <row r="40" spans="1:104" x14ac:dyDescent="0.25">
      <c r="A40" s="167">
        <v>21</v>
      </c>
      <c r="B40" s="168" t="s">
        <v>137</v>
      </c>
      <c r="C40" s="169" t="s">
        <v>138</v>
      </c>
      <c r="D40" s="170" t="s">
        <v>92</v>
      </c>
      <c r="E40" s="171">
        <v>10</v>
      </c>
      <c r="F40" s="201"/>
      <c r="G40" s="172">
        <f>E40*F40</f>
        <v>0</v>
      </c>
      <c r="O40" s="166">
        <v>2</v>
      </c>
      <c r="AA40" s="144">
        <v>3</v>
      </c>
      <c r="AB40" s="144">
        <v>7</v>
      </c>
      <c r="AC40" s="144" t="s">
        <v>137</v>
      </c>
      <c r="AZ40" s="144">
        <v>2</v>
      </c>
      <c r="BA40" s="144">
        <f>IF(AZ40=1,G40,0)</f>
        <v>0</v>
      </c>
      <c r="BB40" s="144">
        <f>IF(AZ40=2,G40,0)</f>
        <v>0</v>
      </c>
      <c r="BC40" s="144">
        <f>IF(AZ40=3,G40,0)</f>
        <v>0</v>
      </c>
      <c r="BD40" s="144">
        <f>IF(AZ40=4,G40,0)</f>
        <v>0</v>
      </c>
      <c r="BE40" s="144">
        <f>IF(AZ40=5,G40,0)</f>
        <v>0</v>
      </c>
      <c r="CA40" s="173">
        <v>3</v>
      </c>
      <c r="CB40" s="173">
        <v>7</v>
      </c>
      <c r="CZ40" s="144">
        <v>0</v>
      </c>
    </row>
    <row r="41" spans="1:104" x14ac:dyDescent="0.25">
      <c r="A41" s="167">
        <v>22</v>
      </c>
      <c r="B41" s="168" t="s">
        <v>139</v>
      </c>
      <c r="C41" s="169" t="s">
        <v>140</v>
      </c>
      <c r="D41" s="170" t="s">
        <v>92</v>
      </c>
      <c r="E41" s="171">
        <v>6</v>
      </c>
      <c r="F41" s="201"/>
      <c r="G41" s="172">
        <f>E41*F41</f>
        <v>0</v>
      </c>
      <c r="O41" s="166">
        <v>2</v>
      </c>
      <c r="AA41" s="144">
        <v>3</v>
      </c>
      <c r="AB41" s="144">
        <v>7</v>
      </c>
      <c r="AC41" s="144">
        <v>429851122</v>
      </c>
      <c r="AZ41" s="144">
        <v>2</v>
      </c>
      <c r="BA41" s="144">
        <f>IF(AZ41=1,G41,0)</f>
        <v>0</v>
      </c>
      <c r="BB41" s="144">
        <f>IF(AZ41=2,G41,0)</f>
        <v>0</v>
      </c>
      <c r="BC41" s="144">
        <f>IF(AZ41=3,G41,0)</f>
        <v>0</v>
      </c>
      <c r="BD41" s="144">
        <f>IF(AZ41=4,G41,0)</f>
        <v>0</v>
      </c>
      <c r="BE41" s="144">
        <f>IF(AZ41=5,G41,0)</f>
        <v>0</v>
      </c>
      <c r="CA41" s="173">
        <v>3</v>
      </c>
      <c r="CB41" s="173">
        <v>7</v>
      </c>
      <c r="CZ41" s="144">
        <v>0</v>
      </c>
    </row>
    <row r="42" spans="1:104" x14ac:dyDescent="0.25">
      <c r="A42" s="167">
        <v>23</v>
      </c>
      <c r="B42" s="168" t="s">
        <v>141</v>
      </c>
      <c r="C42" s="169" t="s">
        <v>142</v>
      </c>
      <c r="D42" s="170" t="s">
        <v>92</v>
      </c>
      <c r="E42" s="171">
        <v>4</v>
      </c>
      <c r="F42" s="201"/>
      <c r="G42" s="172">
        <f>E42*F42</f>
        <v>0</v>
      </c>
      <c r="O42" s="166">
        <v>2</v>
      </c>
      <c r="AA42" s="144">
        <v>3</v>
      </c>
      <c r="AB42" s="144">
        <v>7</v>
      </c>
      <c r="AC42" s="144" t="s">
        <v>141</v>
      </c>
      <c r="AZ42" s="144">
        <v>2</v>
      </c>
      <c r="BA42" s="144">
        <f>IF(AZ42=1,G42,0)</f>
        <v>0</v>
      </c>
      <c r="BB42" s="144">
        <f>IF(AZ42=2,G42,0)</f>
        <v>0</v>
      </c>
      <c r="BC42" s="144">
        <f>IF(AZ42=3,G42,0)</f>
        <v>0</v>
      </c>
      <c r="BD42" s="144">
        <f>IF(AZ42=4,G42,0)</f>
        <v>0</v>
      </c>
      <c r="BE42" s="144">
        <f>IF(AZ42=5,G42,0)</f>
        <v>0</v>
      </c>
      <c r="CA42" s="173">
        <v>3</v>
      </c>
      <c r="CB42" s="173">
        <v>7</v>
      </c>
      <c r="CZ42" s="144">
        <v>0</v>
      </c>
    </row>
    <row r="43" spans="1:104" x14ac:dyDescent="0.25">
      <c r="A43" s="167">
        <v>24</v>
      </c>
      <c r="B43" s="168" t="s">
        <v>143</v>
      </c>
      <c r="C43" s="169" t="s">
        <v>144</v>
      </c>
      <c r="D43" s="170" t="s">
        <v>92</v>
      </c>
      <c r="E43" s="171">
        <v>6</v>
      </c>
      <c r="F43" s="201"/>
      <c r="G43" s="172">
        <f>E43*F43</f>
        <v>0</v>
      </c>
      <c r="O43" s="166">
        <v>2</v>
      </c>
      <c r="AA43" s="144">
        <v>3</v>
      </c>
      <c r="AB43" s="144">
        <v>7</v>
      </c>
      <c r="AC43" s="144" t="s">
        <v>143</v>
      </c>
      <c r="AZ43" s="144">
        <v>2</v>
      </c>
      <c r="BA43" s="144">
        <f>IF(AZ43=1,G43,0)</f>
        <v>0</v>
      </c>
      <c r="BB43" s="144">
        <f>IF(AZ43=2,G43,0)</f>
        <v>0</v>
      </c>
      <c r="BC43" s="144">
        <f>IF(AZ43=3,G43,0)</f>
        <v>0</v>
      </c>
      <c r="BD43" s="144">
        <f>IF(AZ43=4,G43,0)</f>
        <v>0</v>
      </c>
      <c r="BE43" s="144">
        <f>IF(AZ43=5,G43,0)</f>
        <v>0</v>
      </c>
      <c r="CA43" s="173">
        <v>3</v>
      </c>
      <c r="CB43" s="173">
        <v>7</v>
      </c>
      <c r="CZ43" s="144">
        <v>0</v>
      </c>
    </row>
    <row r="44" spans="1:104" ht="13" x14ac:dyDescent="0.3">
      <c r="A44" s="180"/>
      <c r="B44" s="181" t="s">
        <v>75</v>
      </c>
      <c r="C44" s="182" t="str">
        <f>CONCATENATE(B7," ",C7)</f>
        <v>728 Vzduchotechnika</v>
      </c>
      <c r="D44" s="183"/>
      <c r="E44" s="184"/>
      <c r="F44" s="185"/>
      <c r="G44" s="186">
        <f>SUM(G7:G43)</f>
        <v>0</v>
      </c>
      <c r="O44" s="166">
        <v>4</v>
      </c>
      <c r="BA44" s="187">
        <f>SUM(BA7:BA43)</f>
        <v>0</v>
      </c>
      <c r="BB44" s="187">
        <f>SUM(BB7:BB43)</f>
        <v>0</v>
      </c>
      <c r="BC44" s="187">
        <f>SUM(BC7:BC43)</f>
        <v>0</v>
      </c>
      <c r="BD44" s="187">
        <f>SUM(BD7:BD43)</f>
        <v>0</v>
      </c>
      <c r="BE44" s="187">
        <f>SUM(BE7:BE43)</f>
        <v>0</v>
      </c>
    </row>
    <row r="45" spans="1:104" x14ac:dyDescent="0.25">
      <c r="E45" s="144"/>
    </row>
    <row r="46" spans="1:104" x14ac:dyDescent="0.25">
      <c r="E46" s="144"/>
    </row>
    <row r="47" spans="1:104" x14ac:dyDescent="0.25">
      <c r="E47" s="144"/>
    </row>
    <row r="48" spans="1:104" x14ac:dyDescent="0.25">
      <c r="E48" s="144"/>
    </row>
    <row r="49" spans="5:5" x14ac:dyDescent="0.25">
      <c r="E49" s="144"/>
    </row>
    <row r="50" spans="5:5" x14ac:dyDescent="0.25">
      <c r="E50" s="144"/>
    </row>
    <row r="51" spans="5:5" x14ac:dyDescent="0.25">
      <c r="E51" s="144"/>
    </row>
    <row r="52" spans="5:5" x14ac:dyDescent="0.25">
      <c r="E52" s="144"/>
    </row>
    <row r="53" spans="5:5" x14ac:dyDescent="0.25">
      <c r="E53" s="144"/>
    </row>
    <row r="54" spans="5:5" x14ac:dyDescent="0.25">
      <c r="E54" s="144"/>
    </row>
    <row r="55" spans="5:5" x14ac:dyDescent="0.25">
      <c r="E55" s="144"/>
    </row>
    <row r="56" spans="5:5" x14ac:dyDescent="0.25">
      <c r="E56" s="144"/>
    </row>
    <row r="57" spans="5:5" x14ac:dyDescent="0.25">
      <c r="E57" s="144"/>
    </row>
    <row r="58" spans="5:5" x14ac:dyDescent="0.25">
      <c r="E58" s="144"/>
    </row>
    <row r="59" spans="5:5" x14ac:dyDescent="0.25">
      <c r="E59" s="144"/>
    </row>
    <row r="60" spans="5:5" x14ac:dyDescent="0.25">
      <c r="E60" s="144"/>
    </row>
    <row r="61" spans="5:5" x14ac:dyDescent="0.25">
      <c r="E61" s="144"/>
    </row>
    <row r="62" spans="5:5" x14ac:dyDescent="0.25">
      <c r="E62" s="144"/>
    </row>
    <row r="63" spans="5:5" x14ac:dyDescent="0.25">
      <c r="E63" s="144"/>
    </row>
    <row r="64" spans="5:5" x14ac:dyDescent="0.25">
      <c r="E64" s="144"/>
    </row>
    <row r="65" spans="1:7" x14ac:dyDescent="0.25">
      <c r="E65" s="144"/>
    </row>
    <row r="66" spans="1:7" x14ac:dyDescent="0.25">
      <c r="E66" s="144"/>
    </row>
    <row r="67" spans="1:7" x14ac:dyDescent="0.25">
      <c r="E67" s="144"/>
    </row>
    <row r="68" spans="1:7" x14ac:dyDescent="0.25">
      <c r="A68" s="188"/>
      <c r="B68" s="188"/>
      <c r="C68" s="188"/>
      <c r="D68" s="188"/>
      <c r="E68" s="188"/>
      <c r="F68" s="188"/>
      <c r="G68" s="188"/>
    </row>
    <row r="69" spans="1:7" x14ac:dyDescent="0.25">
      <c r="A69" s="188"/>
      <c r="B69" s="188"/>
      <c r="C69" s="188"/>
      <c r="D69" s="188"/>
      <c r="E69" s="188"/>
      <c r="F69" s="188"/>
      <c r="G69" s="188"/>
    </row>
    <row r="70" spans="1:7" x14ac:dyDescent="0.25">
      <c r="A70" s="188"/>
      <c r="B70" s="188"/>
      <c r="C70" s="188"/>
      <c r="D70" s="188"/>
      <c r="E70" s="188"/>
      <c r="F70" s="188"/>
      <c r="G70" s="188"/>
    </row>
    <row r="71" spans="1:7" x14ac:dyDescent="0.25">
      <c r="A71" s="188"/>
      <c r="B71" s="188"/>
      <c r="C71" s="188"/>
      <c r="D71" s="188"/>
      <c r="E71" s="188"/>
      <c r="F71" s="188"/>
      <c r="G71" s="188"/>
    </row>
    <row r="72" spans="1:7" x14ac:dyDescent="0.25">
      <c r="E72" s="144"/>
    </row>
    <row r="73" spans="1:7" x14ac:dyDescent="0.25">
      <c r="E73" s="144"/>
    </row>
    <row r="74" spans="1:7" x14ac:dyDescent="0.25">
      <c r="E74" s="144"/>
    </row>
    <row r="75" spans="1:7" x14ac:dyDescent="0.25">
      <c r="E75" s="144"/>
    </row>
    <row r="76" spans="1:7" x14ac:dyDescent="0.25">
      <c r="E76" s="144"/>
    </row>
    <row r="77" spans="1:7" x14ac:dyDescent="0.25">
      <c r="E77" s="144"/>
    </row>
    <row r="78" spans="1:7" x14ac:dyDescent="0.25">
      <c r="E78" s="144"/>
    </row>
    <row r="79" spans="1:7" x14ac:dyDescent="0.25">
      <c r="E79" s="144"/>
    </row>
    <row r="80" spans="1:7" x14ac:dyDescent="0.25">
      <c r="E80" s="144"/>
    </row>
    <row r="81" spans="5:5" x14ac:dyDescent="0.25">
      <c r="E81" s="144"/>
    </row>
    <row r="82" spans="5:5" x14ac:dyDescent="0.25">
      <c r="E82" s="144"/>
    </row>
    <row r="83" spans="5:5" x14ac:dyDescent="0.25">
      <c r="E83" s="144"/>
    </row>
    <row r="84" spans="5:5" x14ac:dyDescent="0.25">
      <c r="E84" s="144"/>
    </row>
    <row r="85" spans="5:5" x14ac:dyDescent="0.25">
      <c r="E85" s="144"/>
    </row>
    <row r="86" spans="5:5" x14ac:dyDescent="0.25">
      <c r="E86" s="144"/>
    </row>
    <row r="87" spans="5:5" x14ac:dyDescent="0.25">
      <c r="E87" s="144"/>
    </row>
    <row r="88" spans="5:5" x14ac:dyDescent="0.25">
      <c r="E88" s="144"/>
    </row>
    <row r="89" spans="5:5" x14ac:dyDescent="0.25">
      <c r="E89" s="144"/>
    </row>
    <row r="90" spans="5:5" x14ac:dyDescent="0.25">
      <c r="E90" s="144"/>
    </row>
    <row r="91" spans="5:5" x14ac:dyDescent="0.25">
      <c r="E91" s="144"/>
    </row>
    <row r="92" spans="5:5" x14ac:dyDescent="0.25">
      <c r="E92" s="144"/>
    </row>
    <row r="93" spans="5:5" x14ac:dyDescent="0.25">
      <c r="E93" s="144"/>
    </row>
    <row r="94" spans="5:5" x14ac:dyDescent="0.25">
      <c r="E94" s="144"/>
    </row>
    <row r="95" spans="5:5" x14ac:dyDescent="0.25">
      <c r="E95" s="144"/>
    </row>
    <row r="96" spans="5:5" x14ac:dyDescent="0.25">
      <c r="E96" s="144"/>
    </row>
    <row r="97" spans="1:7" x14ac:dyDescent="0.25">
      <c r="E97" s="144"/>
    </row>
    <row r="98" spans="1:7" x14ac:dyDescent="0.25">
      <c r="E98" s="144"/>
    </row>
    <row r="99" spans="1:7" x14ac:dyDescent="0.25">
      <c r="E99" s="144"/>
    </row>
    <row r="100" spans="1:7" x14ac:dyDescent="0.25">
      <c r="E100" s="144"/>
    </row>
    <row r="101" spans="1:7" x14ac:dyDescent="0.25">
      <c r="E101" s="144"/>
    </row>
    <row r="102" spans="1:7" x14ac:dyDescent="0.25">
      <c r="E102" s="144"/>
    </row>
    <row r="103" spans="1:7" x14ac:dyDescent="0.25">
      <c r="A103" s="189"/>
      <c r="B103" s="189"/>
    </row>
    <row r="104" spans="1:7" ht="13" x14ac:dyDescent="0.3">
      <c r="A104" s="188"/>
      <c r="B104" s="188"/>
      <c r="C104" s="191"/>
      <c r="D104" s="191"/>
      <c r="E104" s="192"/>
      <c r="F104" s="191"/>
      <c r="G104" s="193"/>
    </row>
    <row r="105" spans="1:7" x14ac:dyDescent="0.25">
      <c r="A105" s="194"/>
      <c r="B105" s="194"/>
      <c r="C105" s="188"/>
      <c r="D105" s="188"/>
      <c r="E105" s="195"/>
      <c r="F105" s="188"/>
      <c r="G105" s="188"/>
    </row>
    <row r="106" spans="1:7" x14ac:dyDescent="0.25">
      <c r="A106" s="188"/>
      <c r="B106" s="188"/>
      <c r="C106" s="188"/>
      <c r="D106" s="188"/>
      <c r="E106" s="195"/>
      <c r="F106" s="188"/>
      <c r="G106" s="188"/>
    </row>
    <row r="107" spans="1:7" x14ac:dyDescent="0.25">
      <c r="A107" s="188"/>
      <c r="B107" s="188"/>
      <c r="C107" s="188"/>
      <c r="D107" s="188"/>
      <c r="E107" s="195"/>
      <c r="F107" s="188"/>
      <c r="G107" s="188"/>
    </row>
    <row r="108" spans="1:7" x14ac:dyDescent="0.25">
      <c r="A108" s="188"/>
      <c r="B108" s="188"/>
      <c r="C108" s="188"/>
      <c r="D108" s="188"/>
      <c r="E108" s="195"/>
      <c r="F108" s="188"/>
      <c r="G108" s="188"/>
    </row>
    <row r="109" spans="1:7" x14ac:dyDescent="0.25">
      <c r="A109" s="188"/>
      <c r="B109" s="188"/>
      <c r="C109" s="188"/>
      <c r="D109" s="188"/>
      <c r="E109" s="195"/>
      <c r="F109" s="188"/>
      <c r="G109" s="188"/>
    </row>
    <row r="110" spans="1:7" x14ac:dyDescent="0.25">
      <c r="A110" s="188"/>
      <c r="B110" s="188"/>
      <c r="C110" s="188"/>
      <c r="D110" s="188"/>
      <c r="E110" s="195"/>
      <c r="F110" s="188"/>
      <c r="G110" s="188"/>
    </row>
    <row r="111" spans="1:7" x14ac:dyDescent="0.25">
      <c r="A111" s="188"/>
      <c r="B111" s="188"/>
      <c r="C111" s="188"/>
      <c r="D111" s="188"/>
      <c r="E111" s="195"/>
      <c r="F111" s="188"/>
      <c r="G111" s="188"/>
    </row>
    <row r="112" spans="1:7" x14ac:dyDescent="0.25">
      <c r="A112" s="188"/>
      <c r="B112" s="188"/>
      <c r="C112" s="188"/>
      <c r="D112" s="188"/>
      <c r="E112" s="195"/>
      <c r="F112" s="188"/>
      <c r="G112" s="188"/>
    </row>
    <row r="113" spans="1:7" x14ac:dyDescent="0.25">
      <c r="A113" s="188"/>
      <c r="B113" s="188"/>
      <c r="C113" s="188"/>
      <c r="D113" s="188"/>
      <c r="E113" s="195"/>
      <c r="F113" s="188"/>
      <c r="G113" s="188"/>
    </row>
    <row r="114" spans="1:7" x14ac:dyDescent="0.25">
      <c r="A114" s="188"/>
      <c r="B114" s="188"/>
      <c r="C114" s="188"/>
      <c r="D114" s="188"/>
      <c r="E114" s="195"/>
      <c r="F114" s="188"/>
      <c r="G114" s="188"/>
    </row>
    <row r="115" spans="1:7" x14ac:dyDescent="0.25">
      <c r="A115" s="188"/>
      <c r="B115" s="188"/>
      <c r="C115" s="188"/>
      <c r="D115" s="188"/>
      <c r="E115" s="195"/>
      <c r="F115" s="188"/>
      <c r="G115" s="188"/>
    </row>
    <row r="116" spans="1:7" x14ac:dyDescent="0.25">
      <c r="A116" s="188"/>
      <c r="B116" s="188"/>
      <c r="C116" s="188"/>
      <c r="D116" s="188"/>
      <c r="E116" s="195"/>
      <c r="F116" s="188"/>
      <c r="G116" s="188"/>
    </row>
    <row r="117" spans="1:7" x14ac:dyDescent="0.25">
      <c r="A117" s="188"/>
      <c r="B117" s="188"/>
      <c r="C117" s="188"/>
      <c r="D117" s="188"/>
      <c r="E117" s="195"/>
      <c r="F117" s="188"/>
      <c r="G117" s="188"/>
    </row>
  </sheetData>
  <mergeCells count="16">
    <mergeCell ref="C36:D36"/>
    <mergeCell ref="C38:D38"/>
    <mergeCell ref="C13:D13"/>
    <mergeCell ref="C21:D21"/>
    <mergeCell ref="C22:D22"/>
    <mergeCell ref="C24:D24"/>
    <mergeCell ref="C28:D28"/>
    <mergeCell ref="C34:D34"/>
    <mergeCell ref="C10:D10"/>
    <mergeCell ref="C11:D11"/>
    <mergeCell ref="C12:D1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Objednatel</vt:lpstr>
      <vt:lpstr>PocetMJ</vt:lpstr>
      <vt:lpstr>Poznamka</vt:lpstr>
      <vt:lpstr>'Krycí list'!Print_Area</vt:lpstr>
      <vt:lpstr>Položky!Print_Area</vt:lpstr>
      <vt:lpstr>Rekapitulace!Print_Area</vt:lpstr>
      <vt:lpstr>Položky!Print_Titles</vt:lpstr>
      <vt:lpstr>Rekapitulace!Print_Titles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u</cp:lastModifiedBy>
  <cp:lastPrinted>2024-07-03T08:57:49Z</cp:lastPrinted>
  <dcterms:created xsi:type="dcterms:W3CDTF">2024-07-02T11:55:46Z</dcterms:created>
  <dcterms:modified xsi:type="dcterms:W3CDTF">2024-07-03T08:59:01Z</dcterms:modified>
</cp:coreProperties>
</file>